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Client">[1]목록!$B:$B</definedName>
    <definedName name="Linker">[1]목록!$C:$C</definedName>
    <definedName name="Server">[1]목록!$A:$A</definedName>
    <definedName name="Version">[1]목록!$D:$D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" l="1"/>
  <c r="J16" i="2"/>
  <c r="K16" i="2" s="1"/>
  <c r="L16" i="2" s="1"/>
  <c r="M16" i="2" s="1"/>
  <c r="N16" i="2" s="1"/>
  <c r="F25" i="2"/>
  <c r="F23" i="2"/>
  <c r="F21" i="2"/>
  <c r="F27" i="2"/>
  <c r="F19" i="2"/>
  <c r="F17" i="2"/>
  <c r="F15" i="2"/>
  <c r="J14" i="2"/>
  <c r="K14" i="2" s="1"/>
  <c r="L14" i="2" s="1"/>
  <c r="M14" i="2" s="1"/>
  <c r="N14" i="2" s="1"/>
  <c r="J12" i="2"/>
  <c r="K12" i="2" s="1"/>
  <c r="L12" i="2" s="1"/>
  <c r="M12" i="2" s="1"/>
  <c r="N12" i="2" s="1"/>
  <c r="F13" i="2"/>
  <c r="F11" i="2"/>
  <c r="N10" i="2"/>
  <c r="M10" i="2"/>
  <c r="L10" i="2"/>
  <c r="K10" i="2"/>
  <c r="J10" i="2"/>
  <c r="K85" i="2"/>
  <c r="F84" i="2"/>
  <c r="G84" i="2" s="1"/>
  <c r="K83" i="2"/>
  <c r="F82" i="2"/>
  <c r="G82" i="2" s="1"/>
  <c r="K81" i="2"/>
  <c r="F80" i="2"/>
  <c r="G80" i="2" s="1"/>
  <c r="F78" i="2"/>
  <c r="G78" i="2" s="1"/>
  <c r="F72" i="2"/>
  <c r="G72" i="2" s="1"/>
  <c r="F70" i="2"/>
  <c r="G70" i="2" s="1"/>
  <c r="F66" i="2"/>
  <c r="G66" i="2" s="1"/>
  <c r="F62" i="2"/>
  <c r="G62" i="2" s="1"/>
  <c r="F60" i="2"/>
  <c r="G60" i="2" s="1"/>
  <c r="F54" i="2"/>
  <c r="G54" i="2" s="1"/>
  <c r="F52" i="2"/>
  <c r="G52" i="2" s="1"/>
  <c r="F44" i="2"/>
  <c r="G44" i="2" s="1"/>
  <c r="F42" i="2"/>
  <c r="G42" i="2" s="1"/>
  <c r="F38" i="2"/>
  <c r="G38" i="2" s="1"/>
  <c r="F36" i="2"/>
  <c r="G36" i="2" s="1"/>
  <c r="F31" i="2"/>
  <c r="F9" i="2"/>
  <c r="F56" i="2" s="1"/>
  <c r="G56" i="2" s="1"/>
  <c r="D3" i="2"/>
  <c r="F48" i="2" l="1"/>
  <c r="G48" i="2" s="1"/>
  <c r="F86" i="2"/>
  <c r="G86" i="2" s="1"/>
  <c r="D4" i="2" s="1"/>
  <c r="F64" i="2"/>
  <c r="G64" i="2" s="1"/>
  <c r="F40" i="2"/>
  <c r="G40" i="2" s="1"/>
  <c r="F68" i="2"/>
  <c r="G68" i="2" s="1"/>
  <c r="F58" i="2"/>
  <c r="G58" i="2" s="1"/>
  <c r="F46" i="2"/>
  <c r="F50" i="2" l="1"/>
  <c r="G46" i="2"/>
  <c r="G50" i="2" l="1"/>
  <c r="F74" i="2"/>
  <c r="G74" i="2" s="1"/>
  <c r="J2" i="2" s="1"/>
  <c r="D2" i="2" l="1"/>
  <c r="D5" i="2" l="1"/>
  <c r="E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C5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라인이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복사</t>
        </r>
        <r>
          <rPr>
            <sz val="9"/>
            <color indexed="81"/>
            <rFont val="돋움"/>
            <family val="3"/>
            <charset val="129"/>
          </rPr>
          <t>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업무시스템에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링커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수량</t>
        </r>
      </text>
    </comment>
    <comment ref="F42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업무시스템의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수량</t>
        </r>
      </text>
    </comment>
  </commentList>
</comments>
</file>

<file path=xl/sharedStrings.xml><?xml version="1.0" encoding="utf-8"?>
<sst xmlns="http://schemas.openxmlformats.org/spreadsheetml/2006/main" count="428" uniqueCount="290">
  <si>
    <t>구분</t>
    <phoneticPr fontId="2" type="noConversion"/>
  </si>
  <si>
    <t>제품명</t>
    <phoneticPr fontId="2" type="noConversion"/>
  </si>
  <si>
    <t>버전</t>
    <phoneticPr fontId="2" type="noConversion"/>
  </si>
  <si>
    <t>수량</t>
    <phoneticPr fontId="2" type="noConversion"/>
  </si>
  <si>
    <t>비고</t>
    <phoneticPr fontId="2" type="noConversion"/>
  </si>
  <si>
    <t>서버/콘솔</t>
    <phoneticPr fontId="2" type="noConversion"/>
  </si>
  <si>
    <t>SCI Server</t>
  </si>
  <si>
    <t>SCI Console</t>
  </si>
  <si>
    <t>클라이언트</t>
    <phoneticPr fontId="2" type="noConversion"/>
  </si>
  <si>
    <t>Document Security</t>
  </si>
  <si>
    <t>링커</t>
    <phoneticPr fontId="2" type="noConversion"/>
  </si>
  <si>
    <t>업무시스템연동 관련 협의 필요</t>
    <phoneticPr fontId="2" type="noConversion"/>
  </si>
  <si>
    <t>기타</t>
    <phoneticPr fontId="2" type="noConversion"/>
  </si>
  <si>
    <t>● Server</t>
    <phoneticPr fontId="2" type="noConversion"/>
  </si>
  <si>
    <t>구분</t>
    <phoneticPr fontId="2" type="noConversion"/>
  </si>
  <si>
    <t>내용</t>
    <phoneticPr fontId="2" type="noConversion"/>
  </si>
  <si>
    <t>비고</t>
    <phoneticPr fontId="2" type="noConversion"/>
  </si>
  <si>
    <t>OS</t>
    <phoneticPr fontId="2" type="noConversion"/>
  </si>
  <si>
    <t>DBMS</t>
    <phoneticPr fontId="2" type="noConversion"/>
  </si>
  <si>
    <t>Configration</t>
    <phoneticPr fontId="2" type="noConversion"/>
  </si>
  <si>
    <t>H/W</t>
    <phoneticPr fontId="2" type="noConversion"/>
  </si>
  <si>
    <t xml:space="preserve">                                          기타 (                     )</t>
    <phoneticPr fontId="2" type="noConversion"/>
  </si>
  <si>
    <t>● Detailed work</t>
    <phoneticPr fontId="2" type="noConversion"/>
  </si>
  <si>
    <t>내용</t>
    <phoneticPr fontId="2" type="noConversion"/>
  </si>
  <si>
    <t>비고</t>
    <phoneticPr fontId="2" type="noConversion"/>
  </si>
  <si>
    <t>수행기간</t>
    <phoneticPr fontId="2" type="noConversion"/>
  </si>
  <si>
    <t>수행위치</t>
    <phoneticPr fontId="2" type="noConversion"/>
  </si>
  <si>
    <t>배포지역</t>
    <phoneticPr fontId="2" type="noConversion"/>
  </si>
  <si>
    <t>배포방법</t>
    <phoneticPr fontId="2" type="noConversion"/>
  </si>
  <si>
    <t>Client 언어</t>
    <phoneticPr fontId="2" type="noConversion"/>
  </si>
  <si>
    <t>복호화 방법</t>
    <phoneticPr fontId="2" type="noConversion"/>
  </si>
  <si>
    <t>● Linker 연동</t>
    <phoneticPr fontId="2" type="noConversion"/>
  </si>
  <si>
    <t>번호</t>
    <phoneticPr fontId="2" type="noConversion"/>
  </si>
  <si>
    <t>링커 구분</t>
    <phoneticPr fontId="2" type="noConversion"/>
  </si>
  <si>
    <t>수량</t>
    <phoneticPr fontId="2" type="noConversion"/>
  </si>
  <si>
    <t>서버 수</t>
    <phoneticPr fontId="2" type="noConversion"/>
  </si>
  <si>
    <t>업무시스템 명</t>
    <phoneticPr fontId="2" type="noConversion"/>
  </si>
  <si>
    <t>업무시스템 연동에 대한 협의 필요</t>
    <phoneticPr fontId="2" type="noConversion"/>
  </si>
  <si>
    <t>타 보안솔루션</t>
    <phoneticPr fontId="2" type="noConversion"/>
  </si>
  <si>
    <t>네트웍크망</t>
    <phoneticPr fontId="2" type="noConversion"/>
  </si>
  <si>
    <t>● 추가 확인 필요사항</t>
    <phoneticPr fontId="2" type="noConversion"/>
  </si>
  <si>
    <t>● 납품대상 제품</t>
    <phoneticPr fontId="2" type="noConversion"/>
  </si>
  <si>
    <t>구축 인건비</t>
    <phoneticPr fontId="2" type="noConversion"/>
  </si>
  <si>
    <t>출장 필요 여부 협의 필요</t>
    <phoneticPr fontId="2" type="noConversion"/>
  </si>
  <si>
    <t>원격지원</t>
    <phoneticPr fontId="2" type="noConversion"/>
  </si>
  <si>
    <t>예제&gt; Microsoft® Windows Server® 2016</t>
    <phoneticPr fontId="2" type="noConversion"/>
  </si>
  <si>
    <t>예제&gt; Microsoft® SQL Server® 2016</t>
    <phoneticPr fontId="2" type="noConversion"/>
  </si>
  <si>
    <t>H/W, S/W는 고객사 준비</t>
    <phoneticPr fontId="2" type="noConversion"/>
  </si>
  <si>
    <t>예제&gt; 2019-07-01~2019-08-30</t>
    <phoneticPr fontId="2" type="noConversion"/>
  </si>
  <si>
    <t xml:space="preserve"> 기타 : </t>
    <phoneticPr fontId="2" type="noConversion"/>
  </si>
  <si>
    <t>사용자 환경
(Application)</t>
    <phoneticPr fontId="2" type="noConversion"/>
  </si>
  <si>
    <t>사용자 환경
( OS )</t>
    <phoneticPr fontId="2" type="noConversion"/>
  </si>
  <si>
    <t>2020년 6월 EOS ( End Of Service ) 예정</t>
    <phoneticPr fontId="2" type="noConversion"/>
  </si>
  <si>
    <t>기타 언어의 경우 별도 추가개발 필요함</t>
    <phoneticPr fontId="2" type="noConversion"/>
  </si>
  <si>
    <t>1. 서버 및 DBMS의 OS는 Windows Server 2012 R2 이상, MS-SQL 2012 이상을 권장 합니다.</t>
    <phoneticPr fontId="2" type="noConversion"/>
  </si>
  <si>
    <t>2. 원격을 통해 구축을 수행합니다. 한국 업무시간 기준으로 수행되므로 시차에 따른 원격지원 시간 협의가 필요합니다</t>
    <phoneticPr fontId="2" type="noConversion"/>
  </si>
  <si>
    <t>3. 구축 간 발생할 수 있는 각종 문의, 장애, 이슈에 대해 원활한 커뮤니케이션 및 지원을 위해 한국어가 가능한 현지 담당자가 필요합니다.</t>
    <phoneticPr fontId="2" type="noConversion"/>
  </si>
  <si>
    <t xml:space="preserve">   원격 프로그램은 R-Support를 사용하며 80포트가 허용되어 있어야 합니다.</t>
    <phoneticPr fontId="2" type="noConversion"/>
  </si>
  <si>
    <t>4. 문서보안 솔루션에서 지원가능한 언어 ( 한국어, 영어, 일본어 ) 이외의 언어는 지원하지 않습니다.</t>
    <phoneticPr fontId="2" type="noConversion"/>
  </si>
  <si>
    <t>[문서보안 솔루션 구축을 위한 사전 환경 및 내용 질의]</t>
    <phoneticPr fontId="1" type="noConversion"/>
  </si>
  <si>
    <t>백신, DLP, 중앙화 솔루션 등</t>
    <phoneticPr fontId="2" type="noConversion"/>
  </si>
  <si>
    <t>사용자 정보 연동</t>
    <phoneticPr fontId="2" type="noConversion"/>
  </si>
  <si>
    <t>문서보안 시스템 구조에 맞게 HR시스템 DB정보 가공 또는 VIEW제공 등</t>
    <phoneticPr fontId="2" type="noConversion"/>
  </si>
  <si>
    <t>네트워크 구성도 제공 여부 등</t>
    <phoneticPr fontId="2" type="noConversion"/>
  </si>
  <si>
    <t>고객사 담당자</t>
    <phoneticPr fontId="2" type="noConversion"/>
  </si>
  <si>
    <t>프로젝트 담당자 이름/직위/연락처/이메일</t>
    <phoneticPr fontId="2" type="noConversion"/>
  </si>
  <si>
    <t>구축</t>
    <phoneticPr fontId="2" type="noConversion"/>
  </si>
  <si>
    <t>추가개발</t>
    <phoneticPr fontId="2" type="noConversion"/>
  </si>
  <si>
    <t>연동</t>
    <phoneticPr fontId="2" type="noConversion"/>
  </si>
  <si>
    <t>배포</t>
    <phoneticPr fontId="2" type="noConversion"/>
  </si>
  <si>
    <t>[ 기본사항 ]</t>
    <phoneticPr fontId="2" type="noConversion"/>
  </si>
  <si>
    <t>항목</t>
    <phoneticPr fontId="2" type="noConversion"/>
  </si>
  <si>
    <t>업무범위</t>
    <phoneticPr fontId="2" type="noConversion"/>
  </si>
  <si>
    <t>가중치</t>
    <phoneticPr fontId="2" type="noConversion"/>
  </si>
  <si>
    <t>Range</t>
    <phoneticPr fontId="2" type="noConversion"/>
  </si>
  <si>
    <t>제품 복잡도</t>
    <phoneticPr fontId="2" type="noConversion"/>
  </si>
  <si>
    <t>DS</t>
  </si>
  <si>
    <t>DS</t>
    <phoneticPr fontId="2" type="noConversion"/>
  </si>
  <si>
    <t>해당없음</t>
    <phoneticPr fontId="1" type="noConversion"/>
  </si>
  <si>
    <t>해당없음</t>
    <phoneticPr fontId="2" type="noConversion"/>
  </si>
  <si>
    <t>[ DS/AMS/DSM ]</t>
    <phoneticPr fontId="2" type="noConversion"/>
  </si>
  <si>
    <t>단계</t>
    <phoneticPr fontId="2" type="noConversion"/>
  </si>
  <si>
    <t>Task</t>
    <phoneticPr fontId="2" type="noConversion"/>
  </si>
  <si>
    <t>M/H</t>
    <phoneticPr fontId="2" type="noConversion"/>
  </si>
  <si>
    <t>M/D</t>
    <phoneticPr fontId="2" type="noConversion"/>
  </si>
  <si>
    <t>설치</t>
    <phoneticPr fontId="2" type="noConversion"/>
  </si>
  <si>
    <t>DRM 서버</t>
    <phoneticPr fontId="2" type="noConversion"/>
  </si>
  <si>
    <t>SCI 서버 설치(IPDS포함)</t>
    <phoneticPr fontId="2" type="noConversion"/>
  </si>
  <si>
    <t>2대</t>
    <phoneticPr fontId="2" type="noConversion"/>
  </si>
  <si>
    <t>1대</t>
    <phoneticPr fontId="2" type="noConversion"/>
  </si>
  <si>
    <t>3대</t>
    <phoneticPr fontId="2" type="noConversion"/>
  </si>
  <si>
    <t>4대</t>
    <phoneticPr fontId="2" type="noConversion"/>
  </si>
  <si>
    <t>5대이상</t>
    <phoneticPr fontId="2" type="noConversion"/>
  </si>
  <si>
    <t>OS 종류</t>
    <phoneticPr fontId="2" type="noConversion"/>
  </si>
  <si>
    <t>Windows</t>
  </si>
  <si>
    <t>Windows</t>
    <phoneticPr fontId="2" type="noConversion"/>
  </si>
  <si>
    <t>LINUX</t>
    <phoneticPr fontId="2" type="noConversion"/>
  </si>
  <si>
    <t>UNIX</t>
    <phoneticPr fontId="2" type="noConversion"/>
  </si>
  <si>
    <t xml:space="preserve">기타 서버 </t>
    <phoneticPr fontId="2" type="noConversion"/>
  </si>
  <si>
    <t>LogViwer</t>
  </si>
  <si>
    <t>Mobile</t>
    <phoneticPr fontId="2" type="noConversion"/>
  </si>
  <si>
    <t>AMS</t>
    <phoneticPr fontId="2" type="noConversion"/>
  </si>
  <si>
    <t>LogViwer</t>
    <phoneticPr fontId="2" type="noConversion"/>
  </si>
  <si>
    <t>DB연결</t>
    <phoneticPr fontId="2" type="noConversion"/>
  </si>
  <si>
    <t>DBMS종류 ( MDF파일 연결 / 사용자 계정 생성 )</t>
    <phoneticPr fontId="2" type="noConversion"/>
  </si>
  <si>
    <t>MSSQL</t>
  </si>
  <si>
    <t>MSSQL</t>
    <phoneticPr fontId="2" type="noConversion"/>
  </si>
  <si>
    <t>Maria</t>
    <phoneticPr fontId="2" type="noConversion"/>
  </si>
  <si>
    <t>Oracle</t>
    <phoneticPr fontId="2" type="noConversion"/>
  </si>
  <si>
    <t>Tibero</t>
    <phoneticPr fontId="2" type="noConversion"/>
  </si>
  <si>
    <t>추가 서버 DB 연결</t>
    <phoneticPr fontId="2" type="noConversion"/>
  </si>
  <si>
    <t>인사연동</t>
    <phoneticPr fontId="2" type="noConversion"/>
  </si>
  <si>
    <t>고객사 HR원본 DBMS 종류</t>
    <phoneticPr fontId="2" type="noConversion"/>
  </si>
  <si>
    <t>File</t>
    <phoneticPr fontId="2" type="noConversion"/>
  </si>
  <si>
    <t>인사 정보 연결 종류</t>
    <phoneticPr fontId="2" type="noConversion"/>
  </si>
  <si>
    <t>File</t>
  </si>
  <si>
    <t>Console</t>
    <phoneticPr fontId="2" type="noConversion"/>
  </si>
  <si>
    <t>ViewTable</t>
    <phoneticPr fontId="2" type="noConversion"/>
  </si>
  <si>
    <t>DBtoDB</t>
    <phoneticPr fontId="2" type="noConversion"/>
  </si>
  <si>
    <t>Application</t>
    <phoneticPr fontId="2" type="noConversion"/>
  </si>
  <si>
    <t>관리자콘솔</t>
    <phoneticPr fontId="2" type="noConversion"/>
  </si>
  <si>
    <t>관리자콘솔 설치</t>
    <phoneticPr fontId="2" type="noConversion"/>
  </si>
  <si>
    <t>추가 기능 포함</t>
    <phoneticPr fontId="2" type="noConversion"/>
  </si>
  <si>
    <t>일괄암호화</t>
    <phoneticPr fontId="2" type="noConversion"/>
  </si>
  <si>
    <t>권한변경</t>
    <phoneticPr fontId="2" type="noConversion"/>
  </si>
  <si>
    <t>별도메뉴</t>
    <phoneticPr fontId="2" type="noConversion"/>
  </si>
  <si>
    <t>베이스라인 클라이언트 설치</t>
    <phoneticPr fontId="2" type="noConversion"/>
  </si>
  <si>
    <r>
      <t>교육</t>
    </r>
    <r>
      <rPr>
        <sz val="10"/>
        <rFont val="Calibri"/>
        <family val="2"/>
      </rPr>
      <t/>
    </r>
    <phoneticPr fontId="2" type="noConversion"/>
  </si>
  <si>
    <t>기본 사용 가이드</t>
    <phoneticPr fontId="2" type="noConversion"/>
  </si>
  <si>
    <t>설치 후, 클라이언트 기본 사용에 대한 설명</t>
    <phoneticPr fontId="2" type="noConversion"/>
  </si>
  <si>
    <t>튜토리얼</t>
  </si>
  <si>
    <t>튜토리얼</t>
    <phoneticPr fontId="2" type="noConversion"/>
  </si>
  <si>
    <t>동영상</t>
    <phoneticPr fontId="2" type="noConversion"/>
  </si>
  <si>
    <t>교육자료</t>
    <phoneticPr fontId="2" type="noConversion"/>
  </si>
  <si>
    <t>관리자 교육</t>
    <phoneticPr fontId="2" type="noConversion"/>
  </si>
  <si>
    <t>운영자 대상 교육 ( 정책 등 )</t>
    <phoneticPr fontId="2" type="noConversion"/>
  </si>
  <si>
    <t>보안담당자</t>
  </si>
  <si>
    <t>보안담당자</t>
    <phoneticPr fontId="2" type="noConversion"/>
  </si>
  <si>
    <t>집체교육</t>
    <phoneticPr fontId="2" type="noConversion"/>
  </si>
  <si>
    <t>순회교육</t>
    <phoneticPr fontId="2" type="noConversion"/>
  </si>
  <si>
    <t>파일럿(선택)</t>
    <phoneticPr fontId="2" type="noConversion"/>
  </si>
  <si>
    <t>파일럿 준비</t>
    <phoneticPr fontId="2" type="noConversion"/>
  </si>
  <si>
    <t>파일럿 수행 협의, 정책 설정 등 준비 등</t>
    <phoneticPr fontId="2" type="noConversion"/>
  </si>
  <si>
    <t>기본</t>
  </si>
  <si>
    <t>기본</t>
    <phoneticPr fontId="2" type="noConversion"/>
  </si>
  <si>
    <t>파일럿 수행</t>
    <phoneticPr fontId="2" type="noConversion"/>
  </si>
  <si>
    <t>고객이 직접 사용 및 운영, 현업 검증 목적</t>
    <phoneticPr fontId="2" type="noConversion"/>
  </si>
  <si>
    <t>1-5일</t>
  </si>
  <si>
    <t>1-5일</t>
    <phoneticPr fontId="2" type="noConversion"/>
  </si>
  <si>
    <t>6-10일</t>
    <phoneticPr fontId="2" type="noConversion"/>
  </si>
  <si>
    <t>11-20일</t>
    <phoneticPr fontId="2" type="noConversion"/>
  </si>
  <si>
    <t>21-30일</t>
    <phoneticPr fontId="2" type="noConversion"/>
  </si>
  <si>
    <t>30일이상</t>
    <phoneticPr fontId="2" type="noConversion"/>
  </si>
  <si>
    <t>배포준비</t>
    <phoneticPr fontId="2" type="noConversion"/>
  </si>
  <si>
    <t>일정, 기간, 투입인력,  배포관리통합챠트 검토</t>
    <phoneticPr fontId="2" type="noConversion"/>
  </si>
  <si>
    <t xml:space="preserve">배포 </t>
    <phoneticPr fontId="2" type="noConversion"/>
  </si>
  <si>
    <t xml:space="preserve"> 배포기간</t>
    <phoneticPr fontId="2" type="noConversion"/>
  </si>
  <si>
    <t>검수</t>
    <phoneticPr fontId="2" type="noConversion"/>
  </si>
  <si>
    <t>검수준비</t>
    <phoneticPr fontId="2" type="noConversion"/>
  </si>
  <si>
    <t>검수확인 관련 자료 정리</t>
    <phoneticPr fontId="2" type="noConversion"/>
  </si>
  <si>
    <t>완료보고 및 검수</t>
    <phoneticPr fontId="2" type="noConversion"/>
  </si>
  <si>
    <t>완료보고 PT</t>
    <phoneticPr fontId="2" type="noConversion"/>
  </si>
  <si>
    <t>합계</t>
    <phoneticPr fontId="2" type="noConversion"/>
  </si>
  <si>
    <t>[ SL/CS ]</t>
    <phoneticPr fontId="2" type="noConversion"/>
  </si>
  <si>
    <t>설치 및 검수</t>
    <phoneticPr fontId="2" type="noConversion"/>
  </si>
  <si>
    <t>환경분석</t>
    <phoneticPr fontId="2" type="noConversion"/>
  </si>
  <si>
    <t>연동환경에 대한 분석</t>
    <phoneticPr fontId="2" type="noConversion"/>
  </si>
  <si>
    <t>1개</t>
  </si>
  <si>
    <t>1개</t>
    <phoneticPr fontId="2" type="noConversion"/>
  </si>
  <si>
    <t>2개 이상</t>
    <phoneticPr fontId="2" type="noConversion"/>
  </si>
  <si>
    <t>요구사항 협의</t>
    <phoneticPr fontId="2" type="noConversion"/>
  </si>
  <si>
    <t>요구사항에 대한 협의</t>
    <phoneticPr fontId="2" type="noConversion"/>
  </si>
  <si>
    <t>연동모듈 설치</t>
    <phoneticPr fontId="2" type="noConversion"/>
  </si>
  <si>
    <t>교육</t>
    <phoneticPr fontId="2" type="noConversion"/>
  </si>
  <si>
    <t>개발자 교육</t>
    <phoneticPr fontId="2" type="noConversion"/>
  </si>
  <si>
    <t>개발자에게 연동방법 교육</t>
    <phoneticPr fontId="2" type="noConversion"/>
  </si>
  <si>
    <t>링커, 웹보안, 애드인</t>
    <phoneticPr fontId="2" type="noConversion"/>
  </si>
  <si>
    <t>단일제품</t>
  </si>
  <si>
    <t>단일제품</t>
    <phoneticPr fontId="2" type="noConversion"/>
  </si>
  <si>
    <t>2종이상 복합제품</t>
    <phoneticPr fontId="2" type="noConversion"/>
  </si>
  <si>
    <t>3종이상 복합제품</t>
    <phoneticPr fontId="2" type="noConversion"/>
  </si>
  <si>
    <t>4종이상 복합제품</t>
    <phoneticPr fontId="2" type="noConversion"/>
  </si>
  <si>
    <t>타본부제품 복합</t>
    <phoneticPr fontId="2" type="noConversion"/>
  </si>
  <si>
    <t>고객 사업군별 난이도</t>
    <phoneticPr fontId="2" type="noConversion"/>
  </si>
  <si>
    <t>구축/납품 유연성(고객난이도)
- 사업진행 및 요구사항 조정 유연성</t>
    <phoneticPr fontId="2" type="noConversion"/>
  </si>
  <si>
    <t>단일제품, 복합제품 등 제품 복잡도</t>
    <phoneticPr fontId="2" type="noConversion"/>
  </si>
  <si>
    <t>고객이 생각하는 사업의 중요도
- 사전협의 후 정성적 판단 ( 시급도, 윈백 등 )</t>
    <phoneticPr fontId="2" type="noConversion"/>
  </si>
  <si>
    <t>고객의 사업적 관점</t>
    <phoneticPr fontId="2" type="noConversion"/>
  </si>
  <si>
    <t>고객과의 관계 및 성향</t>
    <phoneticPr fontId="2" type="noConversion"/>
  </si>
  <si>
    <t>고객과의 관계, 고객PM성향
- 사전협의 후 정성적 판단</t>
    <phoneticPr fontId="2" type="noConversion"/>
  </si>
  <si>
    <t>특수/공공</t>
    <phoneticPr fontId="2" type="noConversion"/>
  </si>
  <si>
    <t>일반기업</t>
  </si>
  <si>
    <t>일반기업</t>
    <phoneticPr fontId="2" type="noConversion"/>
  </si>
  <si>
    <t>1금융/전략대형기업</t>
    <phoneticPr fontId="2" type="noConversion"/>
  </si>
  <si>
    <t>대기업계열/1금융계열</t>
    <phoneticPr fontId="2" type="noConversion"/>
  </si>
  <si>
    <t>대기업계열/
1금융계열</t>
    <phoneticPr fontId="2" type="noConversion"/>
  </si>
  <si>
    <t>해외/2금융이하</t>
    <phoneticPr fontId="2" type="noConversion"/>
  </si>
  <si>
    <t>소기업/기타</t>
    <phoneticPr fontId="2" type="noConversion"/>
  </si>
  <si>
    <t>매우 적극적</t>
    <phoneticPr fontId="2" type="noConversion"/>
  </si>
  <si>
    <t>적극적</t>
    <phoneticPr fontId="2" type="noConversion"/>
  </si>
  <si>
    <t>일반적</t>
  </si>
  <si>
    <t>일반적</t>
    <phoneticPr fontId="2" type="noConversion"/>
  </si>
  <si>
    <t>소극적</t>
    <phoneticPr fontId="2" type="noConversion"/>
  </si>
  <si>
    <t>매우 소극적</t>
    <phoneticPr fontId="2" type="noConversion"/>
  </si>
  <si>
    <t>매우 어려움</t>
    <phoneticPr fontId="2" type="noConversion"/>
  </si>
  <si>
    <t>어려움</t>
    <phoneticPr fontId="2" type="noConversion"/>
  </si>
  <si>
    <t>쉬움</t>
    <phoneticPr fontId="2" type="noConversion"/>
  </si>
  <si>
    <t>매우 쉬움</t>
    <phoneticPr fontId="2" type="noConversion"/>
  </si>
  <si>
    <t>사업 의존성</t>
    <phoneticPr fontId="1" type="noConversion"/>
  </si>
  <si>
    <t>컨소시업 사업인 경우의 의존성에 따른 난이도</t>
    <phoneticPr fontId="1" type="noConversion"/>
  </si>
  <si>
    <t>구축/납품 업무 복잡도</t>
    <phoneticPr fontId="1" type="noConversion"/>
  </si>
  <si>
    <t>납품되는 제품의 구축 형태에 따른 난이도</t>
    <phoneticPr fontId="1" type="noConversion"/>
  </si>
  <si>
    <t>제품과 사업적 측면을 함께 고려한 난이도</t>
    <phoneticPr fontId="1" type="noConversion"/>
  </si>
  <si>
    <t>제품과 사업의 연계성</t>
    <phoneticPr fontId="1" type="noConversion"/>
  </si>
  <si>
    <t>산출물의 구성 및 수준</t>
    <phoneticPr fontId="1" type="noConversion"/>
  </si>
  <si>
    <t>산출물의 난이도에 따른 업무 증가분 반영</t>
    <phoneticPr fontId="1" type="noConversion"/>
  </si>
  <si>
    <t>구축/납품 일정 제약</t>
    <phoneticPr fontId="1" type="noConversion"/>
  </si>
  <si>
    <t>WBS 변경 가능성</t>
    <phoneticPr fontId="1" type="noConversion"/>
  </si>
  <si>
    <t>초기 프로젝트 계획이 변경되지 않을 가능성 반영</t>
    <phoneticPr fontId="1" type="noConversion"/>
  </si>
  <si>
    <t>사업 주수행지에 따라 업무 및 비용 증가분 반영</t>
    <phoneticPr fontId="1" type="noConversion"/>
  </si>
  <si>
    <t>고객 인프라 환경에 따라 업무 증가분 반영</t>
    <phoneticPr fontId="1" type="noConversion"/>
  </si>
  <si>
    <t>구축/납품 수행 지역</t>
    <phoneticPr fontId="1" type="noConversion"/>
  </si>
  <si>
    <t>네트워크 환경</t>
    <phoneticPr fontId="1" type="noConversion"/>
  </si>
  <si>
    <t>단독사업</t>
  </si>
  <si>
    <t>단독사업</t>
    <phoneticPr fontId="1" type="noConversion"/>
  </si>
  <si>
    <t>협력사포함 사업</t>
    <phoneticPr fontId="1" type="noConversion"/>
  </si>
  <si>
    <t>컨소시엄(동일레벨 협력사)</t>
    <phoneticPr fontId="1" type="noConversion"/>
  </si>
  <si>
    <t>주사업자(하위2개이하)</t>
    <phoneticPr fontId="1" type="noConversion"/>
  </si>
  <si>
    <t>주사업자(하위3개이상)</t>
    <phoneticPr fontId="1" type="noConversion"/>
  </si>
  <si>
    <t>단순패치 또는 설치</t>
    <phoneticPr fontId="1" type="noConversion"/>
  </si>
  <si>
    <t>형상현행화/고도화</t>
  </si>
  <si>
    <t>형상현행화/고도화</t>
    <phoneticPr fontId="1" type="noConversion"/>
  </si>
  <si>
    <t>복수/외부제품 동시구축</t>
    <phoneticPr fontId="1" type="noConversion"/>
  </si>
  <si>
    <t>신제품 포함 복수제품</t>
    <phoneticPr fontId="1" type="noConversion"/>
  </si>
  <si>
    <t>신제품</t>
    <phoneticPr fontId="1" type="noConversion"/>
  </si>
  <si>
    <t>신제품과 외부제품</t>
    <phoneticPr fontId="1" type="noConversion"/>
  </si>
  <si>
    <t>단독사업/단독제품</t>
  </si>
  <si>
    <t>단독사업/단독제품</t>
    <phoneticPr fontId="1" type="noConversion"/>
  </si>
  <si>
    <t>(타사주사업자)단독사업/복수제품(당사)</t>
    <phoneticPr fontId="1" type="noConversion"/>
  </si>
  <si>
    <t>(당사)단독사업/복수제품(당사)</t>
    <phoneticPr fontId="1" type="noConversion"/>
  </si>
  <si>
    <t>(타사)복수사업/복수제품(당사)</t>
    <phoneticPr fontId="1" type="noConversion"/>
  </si>
  <si>
    <t>자사 표준 템플릿 사용</t>
    <phoneticPr fontId="2" type="noConversion"/>
  </si>
  <si>
    <t>자사 표준 템플릿을 일부 수정하여 작성</t>
    <phoneticPr fontId="2" type="noConversion"/>
  </si>
  <si>
    <t>고객사 템플릿 사용하여 작성</t>
    <phoneticPr fontId="2" type="noConversion"/>
  </si>
  <si>
    <t>고객사 요구사항 반영하여 작성</t>
    <phoneticPr fontId="2" type="noConversion"/>
  </si>
  <si>
    <t>고객사 요구사항 반영하여 작성하고 감리절차 수행</t>
    <phoneticPr fontId="2" type="noConversion"/>
  </si>
  <si>
    <t>기존 산출물 재사용</t>
    <phoneticPr fontId="1" type="noConversion"/>
  </si>
  <si>
    <t>(타사주사업자)단독사업/단일제품(당사)</t>
    <phoneticPr fontId="1" type="noConversion"/>
  </si>
  <si>
    <t>(타사)복수사업/복수제품(당사/타사)</t>
    <phoneticPr fontId="1" type="noConversion"/>
  </si>
  <si>
    <t>160% 이상</t>
    <phoneticPr fontId="1" type="noConversion"/>
  </si>
  <si>
    <t>계약기간과 실제 예상 수행 기간의 제약을 반영
- 프로젝트에 주어진 일정 제약(납기준수필수)</t>
    <phoneticPr fontId="1" type="noConversion"/>
  </si>
  <si>
    <t>95% 이상</t>
  </si>
  <si>
    <t>95% 이상</t>
    <phoneticPr fontId="1" type="noConversion"/>
  </si>
  <si>
    <t>85% 이상</t>
    <phoneticPr fontId="1" type="noConversion"/>
  </si>
  <si>
    <t>15% 이하</t>
    <phoneticPr fontId="1" type="noConversion"/>
  </si>
  <si>
    <t>해외</t>
    <phoneticPr fontId="1" type="noConversion"/>
  </si>
  <si>
    <t>경상권/도서지역</t>
    <phoneticPr fontId="1" type="noConversion"/>
  </si>
  <si>
    <t>충청권</t>
    <phoneticPr fontId="1" type="noConversion"/>
  </si>
  <si>
    <t>강원/전라권</t>
    <phoneticPr fontId="1" type="noConversion"/>
  </si>
  <si>
    <t>수도권</t>
    <phoneticPr fontId="1" type="noConversion"/>
  </si>
  <si>
    <t>서울</t>
  </si>
  <si>
    <t>서울</t>
    <phoneticPr fontId="1" type="noConversion"/>
  </si>
  <si>
    <t>폐쇄망(원격불가)</t>
  </si>
  <si>
    <t>폐쇄망(원격불가)</t>
    <phoneticPr fontId="1" type="noConversion"/>
  </si>
  <si>
    <t>폐쇄망(일부원격가능)</t>
    <phoneticPr fontId="1" type="noConversion"/>
  </si>
  <si>
    <t>일반망</t>
    <phoneticPr fontId="1" type="noConversion"/>
  </si>
  <si>
    <t>납품조건
(Scale Driver)</t>
    <phoneticPr fontId="2" type="noConversion"/>
  </si>
  <si>
    <t>납품조건
(Cost Driver)</t>
    <phoneticPr fontId="1" type="noConversion"/>
  </si>
  <si>
    <t>큐브리드</t>
    <phoneticPr fontId="2" type="noConversion"/>
  </si>
  <si>
    <t>이중화/DR</t>
    <phoneticPr fontId="2" type="noConversion"/>
  </si>
  <si>
    <t>Tibero/큐브리드</t>
    <phoneticPr fontId="2" type="noConversion"/>
  </si>
  <si>
    <t>DS/S-Work</t>
  </si>
  <si>
    <t>DS/S-Work</t>
    <phoneticPr fontId="2" type="noConversion"/>
  </si>
  <si>
    <t>AMS, Mobile, LogViwer, Ex-Right, S-Work for Storage</t>
    <phoneticPr fontId="2" type="noConversion"/>
  </si>
  <si>
    <t>Ex-Right/S-Work for Storage</t>
    <phoneticPr fontId="2" type="noConversion"/>
  </si>
  <si>
    <t>매체/노트북</t>
    <phoneticPr fontId="2" type="noConversion"/>
  </si>
  <si>
    <t>S-Work</t>
    <phoneticPr fontId="2" type="noConversion"/>
  </si>
  <si>
    <t>재사용</t>
    <phoneticPr fontId="2" type="noConversion"/>
  </si>
  <si>
    <t>추가 기능 요건 포함</t>
    <phoneticPr fontId="2" type="noConversion"/>
  </si>
  <si>
    <t>해당</t>
  </si>
  <si>
    <t>해당</t>
    <phoneticPr fontId="1" type="noConversion"/>
  </si>
  <si>
    <t>자사 표준 템플릿 사용</t>
  </si>
  <si>
    <t>140% 이상</t>
    <phoneticPr fontId="1" type="noConversion"/>
  </si>
  <si>
    <t>125% 이상</t>
    <phoneticPr fontId="1" type="noConversion"/>
  </si>
  <si>
    <t>100% 이상</t>
  </si>
  <si>
    <t>100% 이상</t>
    <phoneticPr fontId="1" type="noConversion"/>
  </si>
  <si>
    <t>75% 이상</t>
    <phoneticPr fontId="1" type="noConversion"/>
  </si>
  <si>
    <t>55% 이상</t>
    <phoneticPr fontId="1" type="noConversion"/>
  </si>
  <si>
    <t>35% 이상</t>
    <phoneticPr fontId="1" type="noConversion"/>
  </si>
  <si>
    <t>15% 이상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</si>
</sst>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76" formatCode="General\ &quot;M/M&quot;"/>
    <numFmt numFmtId="177" formatCode="0.0"/>
    <numFmt numFmtId="178" formatCode="General&quot;M/M&quot;"/>
    <numFmt numFmtId="179" formatCode="General&quot; M/M&quot;"/>
    <numFmt numFmtId="180" formatCode="_-* #,##0.0_-;\-* #,##0.0_-;_-* &quot;-&quot;_-;_-@_-"/>
    <numFmt numFmtId="181" formatCode="_-* #,##0.00_-;\-* #,##0.00_-;_-* &quot;-&quot;_-;_-@_-"/>
    <numFmt numFmtId="182" formatCode="_-* #,##0.000_-;\-* #,##0.000_-;_-* &quot;-&quot;_-;_-@_-"/>
  </numFmts>
  <fonts count="18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rgb="FF000000"/>
      <name val="굴림"/>
      <family val="3"/>
      <charset val="129"/>
    </font>
    <font>
      <sz val="10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4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176" fontId="10" fillId="4" borderId="7" xfId="0" applyNumberFormat="1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1" fontId="16" fillId="3" borderId="7" xfId="1" applyFont="1" applyFill="1" applyBorder="1" applyAlignment="1">
      <alignment horizontal="center" vertical="center" wrapText="1"/>
    </xf>
    <xf numFmtId="41" fontId="12" fillId="0" borderId="7" xfId="1" applyFont="1" applyBorder="1" applyAlignment="1">
      <alignment horizontal="left" vertical="center" wrapText="1"/>
    </xf>
    <xf numFmtId="41" fontId="12" fillId="0" borderId="7" xfId="1" applyFont="1" applyBorder="1" applyAlignment="1">
      <alignment vertical="center" wrapText="1"/>
    </xf>
    <xf numFmtId="41" fontId="12" fillId="0" borderId="7" xfId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81" fontId="12" fillId="0" borderId="7" xfId="1" applyNumberFormat="1" applyFont="1" applyBorder="1" applyAlignment="1">
      <alignment vertical="center" wrapText="1"/>
    </xf>
    <xf numFmtId="182" fontId="12" fillId="0" borderId="7" xfId="1" applyNumberFormat="1" applyFont="1" applyBorder="1" applyAlignment="1">
      <alignment vertical="center" wrapText="1"/>
    </xf>
    <xf numFmtId="181" fontId="12" fillId="0" borderId="7" xfId="1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178" fontId="9" fillId="0" borderId="6" xfId="1" quotePrefix="1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178" fontId="10" fillId="0" borderId="7" xfId="1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1" fontId="9" fillId="7" borderId="7" xfId="0" applyNumberFormat="1" applyFont="1" applyFill="1" applyBorder="1" applyAlignment="1">
      <alignment vertical="center"/>
    </xf>
    <xf numFmtId="181" fontId="16" fillId="7" borderId="7" xfId="1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9" fontId="15" fillId="0" borderId="7" xfId="0" applyNumberFormat="1" applyFont="1" applyBorder="1" applyAlignment="1">
      <alignment horizontal="center" vertical="center"/>
    </xf>
    <xf numFmtId="43" fontId="15" fillId="0" borderId="0" xfId="0" applyNumberFormat="1" applyFont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41" fontId="12" fillId="5" borderId="6" xfId="1" applyFont="1" applyFill="1" applyBorder="1" applyAlignment="1">
      <alignment horizontal="center" vertical="center" wrapText="1"/>
    </xf>
    <xf numFmtId="41" fontId="12" fillId="5" borderId="9" xfId="1" applyFont="1" applyFill="1" applyBorder="1" applyAlignment="1">
      <alignment horizontal="center" vertical="center" wrapText="1"/>
    </xf>
    <xf numFmtId="41" fontId="12" fillId="5" borderId="10" xfId="1" applyFont="1" applyFill="1" applyBorder="1" applyAlignment="1">
      <alignment horizontal="center" vertical="center" wrapText="1"/>
    </xf>
    <xf numFmtId="41" fontId="12" fillId="0" borderId="7" xfId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1" fontId="12" fillId="0" borderId="6" xfId="1" applyFont="1" applyBorder="1" applyAlignment="1">
      <alignment horizontal="left" vertical="center" wrapText="1"/>
    </xf>
    <xf numFmtId="41" fontId="12" fillId="0" borderId="10" xfId="1" applyFont="1" applyBorder="1" applyAlignment="1">
      <alignment horizontal="left" vertical="center" wrapText="1"/>
    </xf>
    <xf numFmtId="0" fontId="12" fillId="0" borderId="6" xfId="1" applyNumberFormat="1" applyFont="1" applyBorder="1" applyAlignment="1">
      <alignment horizontal="center" vertical="center" wrapText="1"/>
    </xf>
    <xf numFmtId="0" fontId="12" fillId="0" borderId="10" xfId="1" applyNumberFormat="1" applyFont="1" applyBorder="1" applyAlignment="1">
      <alignment horizontal="center" vertical="center" wrapText="1"/>
    </xf>
    <xf numFmtId="180" fontId="12" fillId="0" borderId="6" xfId="1" applyNumberFormat="1" applyFont="1" applyBorder="1" applyAlignment="1">
      <alignment horizontal="center" vertical="center" wrapText="1"/>
    </xf>
    <xf numFmtId="180" fontId="12" fillId="0" borderId="10" xfId="1" applyNumberFormat="1" applyFont="1" applyBorder="1" applyAlignment="1">
      <alignment horizontal="center" vertical="center" wrapText="1"/>
    </xf>
    <xf numFmtId="41" fontId="12" fillId="0" borderId="6" xfId="1" applyFont="1" applyBorder="1" applyAlignment="1">
      <alignment horizontal="center" vertical="center" wrapText="1"/>
    </xf>
    <xf numFmtId="41" fontId="12" fillId="0" borderId="10" xfId="1" applyFont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1" fontId="12" fillId="0" borderId="9" xfId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41" fontId="12" fillId="0" borderId="7" xfId="1" applyFont="1" applyBorder="1" applyAlignment="1">
      <alignment horizontal="center" vertical="center" wrapText="1"/>
    </xf>
    <xf numFmtId="41" fontId="12" fillId="0" borderId="9" xfId="1" applyFont="1" applyBorder="1" applyAlignment="1">
      <alignment horizontal="left" vertical="center" wrapText="1"/>
    </xf>
    <xf numFmtId="179" fontId="9" fillId="0" borderId="7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19050</xdr:rowOff>
        </xdr:from>
        <xdr:to>
          <xdr:col>3</xdr:col>
          <xdr:colOff>1162050</xdr:colOff>
          <xdr:row>18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고객사구매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18</xdr:row>
          <xdr:rowOff>19050</xdr:rowOff>
        </xdr:from>
        <xdr:to>
          <xdr:col>3</xdr:col>
          <xdr:colOff>1809750</xdr:colOff>
          <xdr:row>18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당사구매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37</xdr:row>
          <xdr:rowOff>28575</xdr:rowOff>
        </xdr:from>
        <xdr:to>
          <xdr:col>3</xdr:col>
          <xdr:colOff>666750</xdr:colOff>
          <xdr:row>37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한국어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1133475</xdr:colOff>
          <xdr:row>37</xdr:row>
          <xdr:rowOff>28575</xdr:rowOff>
        </xdr:from>
        <xdr:to>
          <xdr:col>3</xdr:col>
          <xdr:colOff>1790700</xdr:colOff>
          <xdr:row>37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영어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2152650</xdr:colOff>
          <xdr:row>37</xdr:row>
          <xdr:rowOff>28575</xdr:rowOff>
        </xdr:from>
        <xdr:to>
          <xdr:col>3</xdr:col>
          <xdr:colOff>2809875</xdr:colOff>
          <xdr:row>37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일본어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36</xdr:row>
          <xdr:rowOff>28575</xdr:rowOff>
        </xdr:from>
        <xdr:to>
          <xdr:col>4</xdr:col>
          <xdr:colOff>847725</xdr:colOff>
          <xdr:row>36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28575</xdr:rowOff>
        </xdr:from>
        <xdr:to>
          <xdr:col>3</xdr:col>
          <xdr:colOff>1123950</xdr:colOff>
          <xdr:row>25</xdr:row>
          <xdr:rowOff>190500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Windows 7(x86)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25</xdr:row>
          <xdr:rowOff>38100</xdr:rowOff>
        </xdr:from>
        <xdr:to>
          <xdr:col>3</xdr:col>
          <xdr:colOff>2419350</xdr:colOff>
          <xdr:row>25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Windows 7(x64)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2143125</xdr:colOff>
          <xdr:row>36</xdr:row>
          <xdr:rowOff>19050</xdr:rowOff>
        </xdr:from>
        <xdr:to>
          <xdr:col>4</xdr:col>
          <xdr:colOff>66675</xdr:colOff>
          <xdr:row>36</xdr:row>
          <xdr:rowOff>180975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고객사 자체 솔루션 활용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38</xdr:row>
          <xdr:rowOff>19050</xdr:rowOff>
        </xdr:from>
        <xdr:to>
          <xdr:col>3</xdr:col>
          <xdr:colOff>1123950</xdr:colOff>
          <xdr:row>38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승인반출시스템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1133475</xdr:colOff>
          <xdr:row>38</xdr:row>
          <xdr:rowOff>19050</xdr:rowOff>
        </xdr:from>
        <xdr:to>
          <xdr:col>3</xdr:col>
          <xdr:colOff>2286000</xdr:colOff>
          <xdr:row>38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전자결재연동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2152650</xdr:colOff>
          <xdr:row>38</xdr:row>
          <xdr:rowOff>19050</xdr:rowOff>
        </xdr:from>
        <xdr:to>
          <xdr:col>3</xdr:col>
          <xdr:colOff>3305175</xdr:colOff>
          <xdr:row>38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보직자권한부여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38100</xdr:rowOff>
        </xdr:from>
        <xdr:to>
          <xdr:col>3</xdr:col>
          <xdr:colOff>1333500</xdr:colOff>
          <xdr:row>27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MS-Office 2010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</xdr:row>
          <xdr:rowOff>28575</xdr:rowOff>
        </xdr:from>
        <xdr:to>
          <xdr:col>3</xdr:col>
          <xdr:colOff>1533525</xdr:colOff>
          <xdr:row>28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한컴오피스 2014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19050</xdr:rowOff>
        </xdr:from>
        <xdr:to>
          <xdr:col>3</xdr:col>
          <xdr:colOff>1123950</xdr:colOff>
          <xdr:row>26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Windows 10(x86)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26</xdr:row>
          <xdr:rowOff>19050</xdr:rowOff>
        </xdr:from>
        <xdr:to>
          <xdr:col>3</xdr:col>
          <xdr:colOff>2381250</xdr:colOff>
          <xdr:row>26</xdr:row>
          <xdr:rowOff>180975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Windows 10(x64)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27</xdr:row>
          <xdr:rowOff>38100</xdr:rowOff>
        </xdr:from>
        <xdr:to>
          <xdr:col>3</xdr:col>
          <xdr:colOff>2590800</xdr:colOff>
          <xdr:row>27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MS-Office 2013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2495550</xdr:colOff>
          <xdr:row>27</xdr:row>
          <xdr:rowOff>38100</xdr:rowOff>
        </xdr:from>
        <xdr:to>
          <xdr:col>4</xdr:col>
          <xdr:colOff>247650</xdr:colOff>
          <xdr:row>27</xdr:row>
          <xdr:rowOff>171450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MS-Office 2016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28</xdr:row>
          <xdr:rowOff>28575</xdr:rowOff>
        </xdr:from>
        <xdr:to>
          <xdr:col>3</xdr:col>
          <xdr:colOff>2790825</xdr:colOff>
          <xdr:row>28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한컴오피스 NEO/2016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28575</xdr:rowOff>
        </xdr:from>
        <xdr:to>
          <xdr:col>3</xdr:col>
          <xdr:colOff>1533525</xdr:colOff>
          <xdr:row>29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한컴오피스 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29</xdr:row>
          <xdr:rowOff>28575</xdr:rowOff>
        </xdr:from>
        <xdr:to>
          <xdr:col>3</xdr:col>
          <xdr:colOff>2790825</xdr:colOff>
          <xdr:row>29</xdr:row>
          <xdr:rowOff>200025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한컴오피스 2020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30</xdr:row>
          <xdr:rowOff>28575</xdr:rowOff>
        </xdr:from>
        <xdr:to>
          <xdr:col>3</xdr:col>
          <xdr:colOff>1533525</xdr:colOff>
          <xdr:row>30</xdr:row>
          <xdr:rowOff>200025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Adobe Reader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34</xdr:row>
          <xdr:rowOff>28575</xdr:rowOff>
        </xdr:from>
        <xdr:to>
          <xdr:col>3</xdr:col>
          <xdr:colOff>1123950</xdr:colOff>
          <xdr:row>34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오픈망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1133475</xdr:colOff>
          <xdr:row>34</xdr:row>
          <xdr:rowOff>28575</xdr:rowOff>
        </xdr:from>
        <xdr:to>
          <xdr:col>3</xdr:col>
          <xdr:colOff>2286000</xdr:colOff>
          <xdr:row>34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폐쇄망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37</xdr:row>
          <xdr:rowOff>28575</xdr:rowOff>
        </xdr:from>
        <xdr:to>
          <xdr:col>4</xdr:col>
          <xdr:colOff>1028700</xdr:colOff>
          <xdr:row>37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1133475</xdr:colOff>
          <xdr:row>36</xdr:row>
          <xdr:rowOff>19050</xdr:rowOff>
        </xdr:from>
        <xdr:to>
          <xdr:col>3</xdr:col>
          <xdr:colOff>1943100</xdr:colOff>
          <xdr:row>36</xdr:row>
          <xdr:rowOff>161925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IBD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36</xdr:row>
          <xdr:rowOff>19050</xdr:rowOff>
        </xdr:from>
        <xdr:to>
          <xdr:col>3</xdr:col>
          <xdr:colOff>819150</xdr:colOff>
          <xdr:row>36</xdr:row>
          <xdr:rowOff>161925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IPDS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27</xdr:row>
          <xdr:rowOff>38100</xdr:rowOff>
        </xdr:from>
        <xdr:to>
          <xdr:col>5</xdr:col>
          <xdr:colOff>180975</xdr:colOff>
          <xdr:row>27</xdr:row>
          <xdr:rowOff>180975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MS-Office 2016/365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07_&#54620;&#49368;_&#48276;&#50948;&#47749;&#49464;&#4943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54532;&#47196;&#51229;&#53944;&#53076;&#46300;_&#54532;&#47196;&#51229;&#53944;&#47749;_&#53685;&#54633;&#44288;&#47532;&#49884;&#53944;v2.6(&#44060;&#5122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범위명세서"/>
      <sheetName val="변경이력"/>
      <sheetName val="목록"/>
    </sheetNames>
    <sheetDataSet>
      <sheetData sheetId="0"/>
      <sheetData sheetId="1"/>
      <sheetData sheetId="2">
        <row r="1">
          <cell r="A1" t="str">
            <v>Server</v>
          </cell>
          <cell r="B1" t="str">
            <v>Client</v>
          </cell>
          <cell r="C1" t="str">
            <v>Linker</v>
          </cell>
          <cell r="D1" t="str">
            <v>Version</v>
          </cell>
        </row>
        <row r="2">
          <cell r="A2" t="str">
            <v>SCI Server</v>
          </cell>
          <cell r="B2" t="str">
            <v>Document Security</v>
          </cell>
          <cell r="C2" t="str">
            <v>Service Linker for File</v>
          </cell>
          <cell r="D2" t="str">
            <v>1.0</v>
          </cell>
        </row>
        <row r="3">
          <cell r="A3" t="str">
            <v>SCI Console</v>
          </cell>
          <cell r="B3" t="str">
            <v>Document Security Lite</v>
          </cell>
          <cell r="C3" t="str">
            <v>Service Linker for SOM</v>
          </cell>
          <cell r="D3" t="str">
            <v>1.5</v>
          </cell>
        </row>
        <row r="4">
          <cell r="A4" t="str">
            <v>DS Mobile Server</v>
          </cell>
          <cell r="B4" t="str">
            <v>Document Security for Mobile</v>
          </cell>
          <cell r="C4" t="str">
            <v>Service Linker for CS</v>
          </cell>
          <cell r="D4" t="str">
            <v>2.0</v>
          </cell>
        </row>
        <row r="5">
          <cell r="A5" t="str">
            <v>S-WorkPoint EX Server</v>
          </cell>
          <cell r="B5" t="str">
            <v>Document Security for MAC</v>
          </cell>
          <cell r="C5" t="str">
            <v>Service Linker for Web</v>
          </cell>
          <cell r="D5" t="str">
            <v>2.5</v>
          </cell>
        </row>
        <row r="6">
          <cell r="A6" t="str">
            <v>S-Work Storage</v>
          </cell>
          <cell r="B6" t="str">
            <v>Document Security for SBC</v>
          </cell>
          <cell r="C6" t="str">
            <v>Service Linker for MOSS</v>
          </cell>
          <cell r="D6" t="str">
            <v>3.0</v>
          </cell>
        </row>
        <row r="7">
          <cell r="A7" t="str">
            <v>Gateway Server</v>
          </cell>
          <cell r="B7" t="str">
            <v>Secure Laptop</v>
          </cell>
          <cell r="C7" t="str">
            <v>Service Linker for BHO</v>
          </cell>
          <cell r="D7" t="str">
            <v>3.5</v>
          </cell>
        </row>
        <row r="8">
          <cell r="A8" t="str">
            <v>Decryption System</v>
          </cell>
          <cell r="B8" t="str">
            <v>Secure Device</v>
          </cell>
          <cell r="C8" t="str">
            <v>S-Work Linker</v>
          </cell>
          <cell r="D8" t="str">
            <v>4.0</v>
          </cell>
        </row>
        <row r="9">
          <cell r="A9" t="str">
            <v>S-FAM Server</v>
          </cell>
          <cell r="B9" t="str">
            <v>S-Work</v>
          </cell>
          <cell r="C9" t="str">
            <v>S-Work Linker for BHO</v>
          </cell>
          <cell r="D9" t="str">
            <v>4.5</v>
          </cell>
        </row>
        <row r="10">
          <cell r="A10" t="str">
            <v>DS Server(NT)</v>
          </cell>
          <cell r="B10" t="str">
            <v>S-Work Office</v>
          </cell>
          <cell r="D10" t="str">
            <v>5.0</v>
          </cell>
        </row>
        <row r="11">
          <cell r="A11" t="str">
            <v>DS Server(Unix)</v>
          </cell>
          <cell r="B11" t="str">
            <v>S-Work NP</v>
          </cell>
        </row>
        <row r="12">
          <cell r="A12" t="str">
            <v>Console</v>
          </cell>
          <cell r="B12" t="str">
            <v>S-Work DI</v>
          </cell>
        </row>
        <row r="13">
          <cell r="B13" t="str">
            <v>S-FAM Client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통합관리시트"/>
      <sheetName val="배분율"/>
      <sheetName val="사업관리사항"/>
      <sheetName val="납품 표준 공수산정"/>
      <sheetName val="구축공수산정"/>
      <sheetName val="테스트_배포_안정화 공수산정"/>
      <sheetName val="Scale,Cost Driver(구축)"/>
      <sheetName val="Scale,Cost Factor"/>
      <sheetName val="Factors Summary"/>
      <sheetName val="Manual(구축)"/>
      <sheetName val="추가개발공수산정"/>
      <sheetName val="Scale,Cost Driver(추가개발)"/>
      <sheetName val="Manual(추가개발)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-</v>
          </cell>
        </row>
        <row r="5">
          <cell r="F5" t="str">
            <v>-</v>
          </cell>
        </row>
        <row r="7">
          <cell r="E7">
            <v>7.7759997593692836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9"/>
  <sheetViews>
    <sheetView tabSelected="1" workbookViewId="0">
      <selection activeCell="E2" sqref="E2"/>
    </sheetView>
  </sheetViews>
  <sheetFormatPr defaultRowHeight="17.25" customHeight="1" x14ac:dyDescent="0.3"/>
  <cols>
    <col min="1" max="1" width="1.875" style="17" customWidth="1"/>
    <col min="2" max="2" width="2.875" style="17" customWidth="1"/>
    <col min="3" max="3" width="14.5" style="17" customWidth="1"/>
    <col min="4" max="4" width="44.125" style="17" customWidth="1"/>
    <col min="5" max="5" width="18.25" style="17" customWidth="1"/>
    <col min="6" max="7" width="9" style="17"/>
    <col min="8" max="8" width="45.5" style="17" customWidth="1"/>
    <col min="9" max="9" width="2.75" style="17" customWidth="1"/>
    <col min="10" max="10" width="45.25" style="17" customWidth="1"/>
    <col min="11" max="16384" width="9" style="17"/>
  </cols>
  <sheetData>
    <row r="2" spans="2:10" ht="17.25" customHeight="1" x14ac:dyDescent="0.3">
      <c r="C2" s="18" t="s">
        <v>59</v>
      </c>
    </row>
    <row r="4" spans="2:10" ht="17.25" customHeight="1" x14ac:dyDescent="0.3">
      <c r="B4" s="1" t="s">
        <v>41</v>
      </c>
      <c r="C4" s="2"/>
      <c r="D4" s="2"/>
      <c r="E4" s="2"/>
      <c r="F4" s="3"/>
      <c r="G4" s="3"/>
      <c r="H4" s="2"/>
    </row>
    <row r="5" spans="2:10" ht="17.25" customHeight="1" x14ac:dyDescent="0.3">
      <c r="B5" s="2"/>
      <c r="C5" s="4" t="s">
        <v>0</v>
      </c>
      <c r="D5" s="73" t="s">
        <v>1</v>
      </c>
      <c r="E5" s="74"/>
      <c r="F5" s="5" t="s">
        <v>2</v>
      </c>
      <c r="G5" s="5" t="s">
        <v>3</v>
      </c>
      <c r="H5" s="6" t="s">
        <v>4</v>
      </c>
    </row>
    <row r="6" spans="2:10" ht="17.25" customHeight="1" x14ac:dyDescent="0.3">
      <c r="B6" s="2"/>
      <c r="C6" s="75" t="s">
        <v>5</v>
      </c>
      <c r="D6" s="72" t="s">
        <v>6</v>
      </c>
      <c r="E6" s="72"/>
      <c r="F6" s="7"/>
      <c r="G6" s="8">
        <v>1</v>
      </c>
      <c r="H6" s="9"/>
    </row>
    <row r="7" spans="2:10" ht="17.25" customHeight="1" x14ac:dyDescent="0.3">
      <c r="B7" s="2"/>
      <c r="C7" s="68"/>
      <c r="D7" s="72" t="s">
        <v>7</v>
      </c>
      <c r="E7" s="72"/>
      <c r="F7" s="7"/>
      <c r="G7" s="8">
        <v>1</v>
      </c>
      <c r="H7" s="9"/>
    </row>
    <row r="8" spans="2:10" ht="17.25" customHeight="1" x14ac:dyDescent="0.3">
      <c r="B8" s="2"/>
      <c r="C8" s="10" t="s">
        <v>8</v>
      </c>
      <c r="D8" s="72" t="s">
        <v>9</v>
      </c>
      <c r="E8" s="72"/>
      <c r="F8" s="7">
        <v>5</v>
      </c>
      <c r="G8" s="8">
        <v>1000</v>
      </c>
      <c r="H8" s="9"/>
    </row>
    <row r="9" spans="2:10" ht="17.25" customHeight="1" x14ac:dyDescent="0.3">
      <c r="B9" s="2"/>
      <c r="C9" s="75" t="s">
        <v>10</v>
      </c>
      <c r="D9" s="51"/>
      <c r="E9" s="52"/>
      <c r="F9" s="7"/>
      <c r="G9" s="8"/>
      <c r="H9" s="11" t="s">
        <v>11</v>
      </c>
    </row>
    <row r="10" spans="2:10" ht="17.25" customHeight="1" x14ac:dyDescent="0.3">
      <c r="B10" s="2"/>
      <c r="C10" s="76"/>
      <c r="D10" s="51"/>
      <c r="E10" s="52"/>
      <c r="F10" s="7"/>
      <c r="G10" s="8"/>
      <c r="H10" s="11"/>
    </row>
    <row r="11" spans="2:10" ht="17.25" customHeight="1" x14ac:dyDescent="0.3">
      <c r="B11" s="2"/>
      <c r="C11" s="12" t="s">
        <v>42</v>
      </c>
      <c r="D11" s="77" t="s">
        <v>44</v>
      </c>
      <c r="E11" s="78"/>
      <c r="F11" s="79"/>
      <c r="G11" s="15"/>
      <c r="H11" s="16" t="s">
        <v>43</v>
      </c>
    </row>
    <row r="12" spans="2:10" ht="17.25" customHeight="1" x14ac:dyDescent="0.3">
      <c r="B12" s="2"/>
      <c r="C12" s="12" t="s">
        <v>12</v>
      </c>
      <c r="D12" s="56"/>
      <c r="E12" s="57"/>
      <c r="F12" s="57"/>
      <c r="G12" s="57"/>
      <c r="H12" s="58"/>
    </row>
    <row r="14" spans="2:10" ht="17.25" customHeight="1" x14ac:dyDescent="0.3">
      <c r="B14" s="1" t="s">
        <v>13</v>
      </c>
      <c r="C14" s="2"/>
      <c r="D14" s="2"/>
      <c r="E14" s="2">
        <v>1</v>
      </c>
      <c r="F14" s="3"/>
      <c r="G14" s="3"/>
      <c r="H14" s="2"/>
    </row>
    <row r="15" spans="2:10" ht="17.25" customHeight="1" x14ac:dyDescent="0.3">
      <c r="B15" s="2"/>
      <c r="C15" s="4" t="s">
        <v>14</v>
      </c>
      <c r="D15" s="80" t="s">
        <v>15</v>
      </c>
      <c r="E15" s="80"/>
      <c r="F15" s="80"/>
      <c r="G15" s="66" t="s">
        <v>16</v>
      </c>
      <c r="H15" s="67"/>
    </row>
    <row r="16" spans="2:10" ht="17.25" customHeight="1" x14ac:dyDescent="0.3">
      <c r="B16" s="2"/>
      <c r="C16" s="12" t="s">
        <v>17</v>
      </c>
      <c r="D16" s="59"/>
      <c r="E16" s="59"/>
      <c r="F16" s="59"/>
      <c r="G16" s="51" t="s">
        <v>47</v>
      </c>
      <c r="H16" s="52"/>
      <c r="J16" s="17" t="s">
        <v>45</v>
      </c>
    </row>
    <row r="17" spans="2:10" ht="17.25" customHeight="1" x14ac:dyDescent="0.3">
      <c r="B17" s="2"/>
      <c r="C17" s="12" t="s">
        <v>18</v>
      </c>
      <c r="D17" s="59"/>
      <c r="E17" s="59"/>
      <c r="F17" s="59"/>
      <c r="G17" s="51" t="s">
        <v>47</v>
      </c>
      <c r="H17" s="52"/>
      <c r="J17" s="17" t="s">
        <v>46</v>
      </c>
    </row>
    <row r="18" spans="2:10" ht="17.25" customHeight="1" x14ac:dyDescent="0.3">
      <c r="B18" s="2"/>
      <c r="C18" s="12" t="s">
        <v>19</v>
      </c>
      <c r="D18" s="72"/>
      <c r="E18" s="72"/>
      <c r="F18" s="72"/>
      <c r="G18" s="51"/>
      <c r="H18" s="52"/>
    </row>
    <row r="19" spans="2:10" ht="17.25" customHeight="1" x14ac:dyDescent="0.3">
      <c r="B19" s="2"/>
      <c r="C19" s="12" t="s">
        <v>20</v>
      </c>
      <c r="D19" s="69" t="s">
        <v>21</v>
      </c>
      <c r="E19" s="69"/>
      <c r="F19" s="69"/>
      <c r="G19" s="51"/>
      <c r="H19" s="52"/>
    </row>
    <row r="21" spans="2:10" ht="17.25" customHeight="1" x14ac:dyDescent="0.3">
      <c r="B21" s="1" t="s">
        <v>22</v>
      </c>
      <c r="C21" s="2"/>
      <c r="D21" s="2"/>
      <c r="E21" s="2"/>
      <c r="F21" s="3"/>
      <c r="G21" s="3"/>
      <c r="H21" s="2"/>
    </row>
    <row r="22" spans="2:10" ht="17.25" customHeight="1" x14ac:dyDescent="0.3">
      <c r="B22" s="2"/>
      <c r="C22" s="13" t="s">
        <v>14</v>
      </c>
      <c r="D22" s="70" t="s">
        <v>23</v>
      </c>
      <c r="E22" s="70"/>
      <c r="F22" s="70"/>
      <c r="G22" s="71" t="s">
        <v>24</v>
      </c>
      <c r="H22" s="67"/>
    </row>
    <row r="23" spans="2:10" ht="17.25" customHeight="1" x14ac:dyDescent="0.3">
      <c r="B23" s="2"/>
      <c r="C23" s="12" t="s">
        <v>25</v>
      </c>
      <c r="D23" s="59"/>
      <c r="E23" s="59"/>
      <c r="F23" s="59"/>
      <c r="G23" s="51"/>
      <c r="H23" s="52"/>
      <c r="J23" s="17" t="s">
        <v>48</v>
      </c>
    </row>
    <row r="24" spans="2:10" ht="17.25" customHeight="1" x14ac:dyDescent="0.3">
      <c r="B24" s="2"/>
      <c r="C24" s="12" t="s">
        <v>26</v>
      </c>
      <c r="D24" s="59"/>
      <c r="E24" s="59"/>
      <c r="F24" s="59"/>
      <c r="G24" s="51"/>
      <c r="H24" s="52"/>
    </row>
    <row r="25" spans="2:10" ht="17.25" customHeight="1" x14ac:dyDescent="0.3">
      <c r="B25" s="2"/>
      <c r="C25" s="12" t="s">
        <v>64</v>
      </c>
      <c r="D25" s="59"/>
      <c r="E25" s="59"/>
      <c r="F25" s="59"/>
      <c r="G25" s="51" t="s">
        <v>65</v>
      </c>
      <c r="H25" s="52"/>
    </row>
    <row r="26" spans="2:10" ht="17.25" customHeight="1" x14ac:dyDescent="0.3">
      <c r="B26" s="2"/>
      <c r="C26" s="48" t="s">
        <v>51</v>
      </c>
      <c r="D26" s="56"/>
      <c r="E26" s="57"/>
      <c r="F26" s="58"/>
      <c r="G26" s="51" t="s">
        <v>52</v>
      </c>
      <c r="H26" s="52"/>
    </row>
    <row r="27" spans="2:10" ht="17.25" customHeight="1" x14ac:dyDescent="0.3">
      <c r="B27" s="2"/>
      <c r="C27" s="68"/>
      <c r="D27" s="56"/>
      <c r="E27" s="57"/>
      <c r="F27" s="58"/>
      <c r="G27" s="51"/>
      <c r="H27" s="52"/>
    </row>
    <row r="28" spans="2:10" ht="17.25" customHeight="1" x14ac:dyDescent="0.3">
      <c r="B28" s="2"/>
      <c r="C28" s="48" t="s">
        <v>50</v>
      </c>
      <c r="D28" s="56"/>
      <c r="E28" s="57"/>
      <c r="F28" s="58"/>
      <c r="G28" s="51"/>
      <c r="H28" s="52"/>
    </row>
    <row r="29" spans="2:10" ht="17.25" customHeight="1" x14ac:dyDescent="0.3">
      <c r="B29" s="2"/>
      <c r="C29" s="49"/>
      <c r="D29" s="56"/>
      <c r="E29" s="57"/>
      <c r="F29" s="58"/>
      <c r="G29" s="51"/>
      <c r="H29" s="52"/>
    </row>
    <row r="30" spans="2:10" ht="17.25" customHeight="1" x14ac:dyDescent="0.3">
      <c r="B30" s="2"/>
      <c r="C30" s="49"/>
      <c r="D30" s="60"/>
      <c r="E30" s="61"/>
      <c r="F30" s="62"/>
      <c r="G30" s="51"/>
      <c r="H30" s="52"/>
    </row>
    <row r="31" spans="2:10" ht="17.25" customHeight="1" x14ac:dyDescent="0.3">
      <c r="B31" s="2"/>
      <c r="C31" s="49"/>
      <c r="D31" s="60"/>
      <c r="E31" s="61"/>
      <c r="F31" s="62"/>
      <c r="G31" s="51"/>
      <c r="H31" s="52"/>
    </row>
    <row r="32" spans="2:10" ht="17.25" customHeight="1" x14ac:dyDescent="0.3">
      <c r="B32" s="2"/>
      <c r="C32" s="50"/>
      <c r="D32" s="56" t="s">
        <v>49</v>
      </c>
      <c r="E32" s="57"/>
      <c r="F32" s="58"/>
      <c r="G32" s="51"/>
      <c r="H32" s="52"/>
    </row>
    <row r="33" spans="2:8" ht="17.25" customHeight="1" x14ac:dyDescent="0.3">
      <c r="B33" s="2"/>
      <c r="C33" s="12" t="s">
        <v>61</v>
      </c>
      <c r="D33" s="59"/>
      <c r="E33" s="59"/>
      <c r="F33" s="59"/>
      <c r="G33" s="51" t="s">
        <v>62</v>
      </c>
      <c r="H33" s="52"/>
    </row>
    <row r="34" spans="2:8" ht="17.25" customHeight="1" x14ac:dyDescent="0.3">
      <c r="B34" s="2"/>
      <c r="C34" s="12" t="s">
        <v>38</v>
      </c>
      <c r="D34" s="59"/>
      <c r="E34" s="59"/>
      <c r="F34" s="59"/>
      <c r="G34" s="51" t="s">
        <v>60</v>
      </c>
      <c r="H34" s="52"/>
    </row>
    <row r="35" spans="2:8" ht="17.25" customHeight="1" x14ac:dyDescent="0.3">
      <c r="B35" s="2"/>
      <c r="C35" s="12" t="s">
        <v>39</v>
      </c>
      <c r="D35" s="59"/>
      <c r="E35" s="59"/>
      <c r="F35" s="59"/>
      <c r="G35" s="51" t="s">
        <v>63</v>
      </c>
      <c r="H35" s="52"/>
    </row>
    <row r="36" spans="2:8" ht="17.25" customHeight="1" x14ac:dyDescent="0.3">
      <c r="B36" s="2"/>
      <c r="C36" s="12" t="s">
        <v>27</v>
      </c>
      <c r="D36" s="59"/>
      <c r="E36" s="59"/>
      <c r="F36" s="59"/>
      <c r="G36" s="51"/>
      <c r="H36" s="52"/>
    </row>
    <row r="37" spans="2:8" ht="17.25" customHeight="1" x14ac:dyDescent="0.3">
      <c r="B37" s="2"/>
      <c r="C37" s="12" t="s">
        <v>28</v>
      </c>
      <c r="D37" s="59"/>
      <c r="E37" s="59"/>
      <c r="F37" s="59"/>
      <c r="G37" s="51"/>
      <c r="H37" s="52"/>
    </row>
    <row r="38" spans="2:8" ht="17.25" customHeight="1" x14ac:dyDescent="0.3">
      <c r="B38" s="2"/>
      <c r="C38" s="10" t="s">
        <v>29</v>
      </c>
      <c r="D38" s="56"/>
      <c r="E38" s="57"/>
      <c r="F38" s="58"/>
      <c r="G38" s="51" t="s">
        <v>53</v>
      </c>
      <c r="H38" s="52"/>
    </row>
    <row r="39" spans="2:8" ht="17.25" customHeight="1" x14ac:dyDescent="0.3">
      <c r="B39" s="2"/>
      <c r="C39" s="12" t="s">
        <v>30</v>
      </c>
      <c r="D39" s="59"/>
      <c r="E39" s="59"/>
      <c r="F39" s="59"/>
      <c r="G39" s="51"/>
      <c r="H39" s="52"/>
    </row>
    <row r="40" spans="2:8" ht="17.25" customHeight="1" x14ac:dyDescent="0.3">
      <c r="B40" s="2"/>
      <c r="C40" s="2"/>
      <c r="D40" s="2"/>
      <c r="E40" s="2"/>
      <c r="F40" s="3"/>
      <c r="G40" s="3"/>
      <c r="H40" s="2"/>
    </row>
    <row r="41" spans="2:8" ht="17.25" customHeight="1" x14ac:dyDescent="0.3">
      <c r="B41" s="1" t="s">
        <v>31</v>
      </c>
      <c r="C41" s="2"/>
      <c r="D41" s="2"/>
      <c r="E41" s="2"/>
      <c r="F41" s="3"/>
      <c r="G41" s="3"/>
      <c r="H41" s="2"/>
    </row>
    <row r="42" spans="2:8" ht="17.25" customHeight="1" x14ac:dyDescent="0.3">
      <c r="B42" s="2"/>
      <c r="C42" s="4" t="s">
        <v>32</v>
      </c>
      <c r="D42" s="5" t="s">
        <v>33</v>
      </c>
      <c r="E42" s="5" t="s">
        <v>34</v>
      </c>
      <c r="F42" s="5" t="s">
        <v>35</v>
      </c>
      <c r="G42" s="66" t="s">
        <v>36</v>
      </c>
      <c r="H42" s="67"/>
    </row>
    <row r="43" spans="2:8" ht="17.25" customHeight="1" x14ac:dyDescent="0.3">
      <c r="B43" s="2"/>
      <c r="C43" s="12">
        <v>1</v>
      </c>
      <c r="D43" s="14"/>
      <c r="E43" s="8"/>
      <c r="F43" s="8"/>
      <c r="G43" s="51" t="s">
        <v>37</v>
      </c>
      <c r="H43" s="52"/>
    </row>
    <row r="44" spans="2:8" ht="17.25" customHeight="1" x14ac:dyDescent="0.3">
      <c r="B44" s="2"/>
      <c r="C44" s="12">
        <v>2</v>
      </c>
      <c r="D44" s="14"/>
      <c r="E44" s="8"/>
      <c r="F44" s="8"/>
      <c r="G44" s="51"/>
      <c r="H44" s="52"/>
    </row>
    <row r="45" spans="2:8" ht="17.25" customHeight="1" x14ac:dyDescent="0.3">
      <c r="B45" s="2"/>
      <c r="C45" s="12">
        <v>3</v>
      </c>
      <c r="D45" s="14"/>
      <c r="E45" s="8"/>
      <c r="F45" s="8"/>
      <c r="G45" s="51"/>
      <c r="H45" s="52"/>
    </row>
    <row r="47" spans="2:8" ht="17.25" customHeight="1" x14ac:dyDescent="0.3">
      <c r="B47" s="1" t="s">
        <v>40</v>
      </c>
      <c r="C47" s="2"/>
      <c r="D47" s="2"/>
      <c r="E47" s="2"/>
      <c r="F47" s="3"/>
      <c r="G47" s="3"/>
      <c r="H47" s="2"/>
    </row>
    <row r="48" spans="2:8" ht="17.25" customHeight="1" x14ac:dyDescent="0.3">
      <c r="B48" s="2"/>
      <c r="C48" s="63" t="s">
        <v>54</v>
      </c>
      <c r="D48" s="64"/>
      <c r="E48" s="64"/>
      <c r="F48" s="64"/>
      <c r="G48" s="64"/>
      <c r="H48" s="65"/>
    </row>
    <row r="49" spans="2:8" ht="17.25" customHeight="1" x14ac:dyDescent="0.3">
      <c r="B49" s="2"/>
      <c r="C49" s="53" t="s">
        <v>55</v>
      </c>
      <c r="D49" s="54"/>
      <c r="E49" s="54"/>
      <c r="F49" s="54"/>
      <c r="G49" s="54"/>
      <c r="H49" s="55"/>
    </row>
    <row r="50" spans="2:8" ht="17.25" customHeight="1" x14ac:dyDescent="0.3">
      <c r="B50" s="2"/>
      <c r="C50" s="53" t="s">
        <v>57</v>
      </c>
      <c r="D50" s="54"/>
      <c r="E50" s="54"/>
      <c r="F50" s="54"/>
      <c r="G50" s="54"/>
      <c r="H50" s="55"/>
    </row>
    <row r="51" spans="2:8" ht="17.25" customHeight="1" x14ac:dyDescent="0.3">
      <c r="B51" s="2"/>
      <c r="C51" s="53" t="s">
        <v>56</v>
      </c>
      <c r="D51" s="54"/>
      <c r="E51" s="54"/>
      <c r="F51" s="54"/>
      <c r="G51" s="54"/>
      <c r="H51" s="55"/>
    </row>
    <row r="52" spans="2:8" ht="17.25" customHeight="1" x14ac:dyDescent="0.3">
      <c r="B52" s="2"/>
      <c r="C52" s="41" t="s">
        <v>58</v>
      </c>
      <c r="D52" s="47"/>
      <c r="E52" s="47"/>
      <c r="F52" s="47"/>
      <c r="G52" s="42"/>
      <c r="H52" s="43"/>
    </row>
    <row r="53" spans="2:8" ht="17.25" customHeight="1" x14ac:dyDescent="0.3">
      <c r="B53" s="2"/>
      <c r="C53" s="41"/>
      <c r="D53" s="47"/>
      <c r="E53" s="47"/>
      <c r="F53" s="47"/>
      <c r="G53" s="42"/>
      <c r="H53" s="43"/>
    </row>
    <row r="54" spans="2:8" ht="17.25" customHeight="1" x14ac:dyDescent="0.3">
      <c r="B54" s="2"/>
      <c r="C54" s="41"/>
      <c r="D54" s="42"/>
      <c r="E54" s="42"/>
      <c r="F54" s="42"/>
      <c r="G54" s="42"/>
      <c r="H54" s="43"/>
    </row>
    <row r="55" spans="2:8" ht="17.25" customHeight="1" x14ac:dyDescent="0.3">
      <c r="B55" s="2"/>
      <c r="C55" s="41"/>
      <c r="D55" s="42"/>
      <c r="E55" s="42"/>
      <c r="F55" s="42"/>
      <c r="G55" s="42"/>
      <c r="H55" s="43"/>
    </row>
    <row r="56" spans="2:8" ht="17.25" customHeight="1" x14ac:dyDescent="0.3">
      <c r="B56" s="2"/>
      <c r="C56" s="41"/>
      <c r="D56" s="42"/>
      <c r="E56" s="42"/>
      <c r="F56" s="42"/>
      <c r="G56" s="42"/>
      <c r="H56" s="43"/>
    </row>
    <row r="57" spans="2:8" ht="17.25" customHeight="1" x14ac:dyDescent="0.3">
      <c r="B57" s="2"/>
      <c r="C57" s="41"/>
      <c r="D57" s="42"/>
      <c r="E57" s="42"/>
      <c r="F57" s="42"/>
      <c r="G57" s="42"/>
      <c r="H57" s="43"/>
    </row>
    <row r="58" spans="2:8" ht="17.25" customHeight="1" x14ac:dyDescent="0.3">
      <c r="B58" s="2"/>
      <c r="C58" s="41"/>
      <c r="D58" s="42"/>
      <c r="E58" s="42"/>
      <c r="F58" s="42"/>
      <c r="G58" s="42"/>
      <c r="H58" s="43"/>
    </row>
    <row r="59" spans="2:8" ht="17.25" customHeight="1" x14ac:dyDescent="0.3">
      <c r="B59" s="2"/>
      <c r="C59" s="44"/>
      <c r="D59" s="45"/>
      <c r="E59" s="45"/>
      <c r="F59" s="45"/>
      <c r="G59" s="45"/>
      <c r="H59" s="46"/>
    </row>
  </sheetData>
  <mergeCells count="74">
    <mergeCell ref="D5:E5"/>
    <mergeCell ref="C6:C7"/>
    <mergeCell ref="D33:F33"/>
    <mergeCell ref="G33:H33"/>
    <mergeCell ref="D25:F25"/>
    <mergeCell ref="G25:H25"/>
    <mergeCell ref="D6:E6"/>
    <mergeCell ref="D7:E7"/>
    <mergeCell ref="D8:E8"/>
    <mergeCell ref="C9:C10"/>
    <mergeCell ref="D9:E9"/>
    <mergeCell ref="D10:E10"/>
    <mergeCell ref="D11:F11"/>
    <mergeCell ref="D12:H12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2:F22"/>
    <mergeCell ref="G22:H22"/>
    <mergeCell ref="D23:F23"/>
    <mergeCell ref="G23:H23"/>
    <mergeCell ref="D24:F24"/>
    <mergeCell ref="G24:H24"/>
    <mergeCell ref="C26:C27"/>
    <mergeCell ref="D26:F26"/>
    <mergeCell ref="G26:H26"/>
    <mergeCell ref="D27:F27"/>
    <mergeCell ref="G27:H27"/>
    <mergeCell ref="C51:H51"/>
    <mergeCell ref="G30:H30"/>
    <mergeCell ref="D34:F34"/>
    <mergeCell ref="G34:H34"/>
    <mergeCell ref="D35:F35"/>
    <mergeCell ref="G35:H35"/>
    <mergeCell ref="D30:F30"/>
    <mergeCell ref="D31:F31"/>
    <mergeCell ref="D32:F32"/>
    <mergeCell ref="C48:H48"/>
    <mergeCell ref="D39:F39"/>
    <mergeCell ref="G39:H39"/>
    <mergeCell ref="G42:H42"/>
    <mergeCell ref="G43:H43"/>
    <mergeCell ref="G44:H44"/>
    <mergeCell ref="G45:H45"/>
    <mergeCell ref="C28:C32"/>
    <mergeCell ref="G31:H31"/>
    <mergeCell ref="G32:H32"/>
    <mergeCell ref="C49:H49"/>
    <mergeCell ref="C50:H50"/>
    <mergeCell ref="D28:F28"/>
    <mergeCell ref="G28:H28"/>
    <mergeCell ref="D29:F29"/>
    <mergeCell ref="G29:H29"/>
    <mergeCell ref="D36:F36"/>
    <mergeCell ref="G36:H36"/>
    <mergeCell ref="D37:F37"/>
    <mergeCell ref="G37:H37"/>
    <mergeCell ref="D38:F38"/>
    <mergeCell ref="G38:H38"/>
    <mergeCell ref="C57:H57"/>
    <mergeCell ref="C58:H58"/>
    <mergeCell ref="C59:H59"/>
    <mergeCell ref="C52:H52"/>
    <mergeCell ref="C53:H53"/>
    <mergeCell ref="C54:H54"/>
    <mergeCell ref="C55:H55"/>
    <mergeCell ref="C56:H56"/>
  </mergeCells>
  <phoneticPr fontId="2" type="noConversion"/>
  <dataValidations count="2">
    <dataValidation type="list" allowBlank="1" showInputMessage="1" showErrorMessage="1" sqref="D43:D45" xr:uid="{00000000-0002-0000-0000-000000000000}">
      <formula1>Linker</formula1>
    </dataValidation>
    <dataValidation type="whole" allowBlank="1" showInputMessage="1" showErrorMessage="1" sqref="E43:F45" xr:uid="{00000000-0002-0000-0000-000001000000}">
      <formula1>1</formula1>
      <formula2>100</formula2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9525</xdr:colOff>
                    <xdr:row>18</xdr:row>
                    <xdr:rowOff>19050</xdr:rowOff>
                  </from>
                  <to>
                    <xdr:col>3</xdr:col>
                    <xdr:colOff>1162050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1038225</xdr:colOff>
                    <xdr:row>18</xdr:row>
                    <xdr:rowOff>19050</xdr:rowOff>
                  </from>
                  <to>
                    <xdr:col>3</xdr:col>
                    <xdr:colOff>1809750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9525</xdr:colOff>
                    <xdr:row>37</xdr:row>
                    <xdr:rowOff>28575</xdr:rowOff>
                  </from>
                  <to>
                    <xdr:col>3</xdr:col>
                    <xdr:colOff>666750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1133475</xdr:colOff>
                    <xdr:row>37</xdr:row>
                    <xdr:rowOff>28575</xdr:rowOff>
                  </from>
                  <to>
                    <xdr:col>3</xdr:col>
                    <xdr:colOff>1790700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2152650</xdr:colOff>
                    <xdr:row>37</xdr:row>
                    <xdr:rowOff>28575</xdr:rowOff>
                  </from>
                  <to>
                    <xdr:col>3</xdr:col>
                    <xdr:colOff>2809875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371475</xdr:colOff>
                    <xdr:row>36</xdr:row>
                    <xdr:rowOff>28575</xdr:rowOff>
                  </from>
                  <to>
                    <xdr:col>4</xdr:col>
                    <xdr:colOff>847725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9525</xdr:colOff>
                    <xdr:row>25</xdr:row>
                    <xdr:rowOff>28575</xdr:rowOff>
                  </from>
                  <to>
                    <xdr:col>3</xdr:col>
                    <xdr:colOff>1123950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1266825</xdr:colOff>
                    <xdr:row>25</xdr:row>
                    <xdr:rowOff>38100</xdr:rowOff>
                  </from>
                  <to>
                    <xdr:col>3</xdr:col>
                    <xdr:colOff>2419350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3</xdr:col>
                    <xdr:colOff>2143125</xdr:colOff>
                    <xdr:row>36</xdr:row>
                    <xdr:rowOff>19050</xdr:rowOff>
                  </from>
                  <to>
                    <xdr:col>4</xdr:col>
                    <xdr:colOff>66675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3</xdr:col>
                    <xdr:colOff>9525</xdr:colOff>
                    <xdr:row>38</xdr:row>
                    <xdr:rowOff>19050</xdr:rowOff>
                  </from>
                  <to>
                    <xdr:col>3</xdr:col>
                    <xdr:colOff>1123950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3</xdr:col>
                    <xdr:colOff>1133475</xdr:colOff>
                    <xdr:row>38</xdr:row>
                    <xdr:rowOff>19050</xdr:rowOff>
                  </from>
                  <to>
                    <xdr:col>3</xdr:col>
                    <xdr:colOff>2286000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3</xdr:col>
                    <xdr:colOff>2152650</xdr:colOff>
                    <xdr:row>38</xdr:row>
                    <xdr:rowOff>19050</xdr:rowOff>
                  </from>
                  <to>
                    <xdr:col>3</xdr:col>
                    <xdr:colOff>3305175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38100</xdr:rowOff>
                  </from>
                  <to>
                    <xdr:col>3</xdr:col>
                    <xdr:colOff>1333500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3</xdr:col>
                    <xdr:colOff>9525</xdr:colOff>
                    <xdr:row>28</xdr:row>
                    <xdr:rowOff>28575</xdr:rowOff>
                  </from>
                  <to>
                    <xdr:col>3</xdr:col>
                    <xdr:colOff>1533525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8" name="Check Box 38">
              <controlPr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19050</xdr:rowOff>
                  </from>
                  <to>
                    <xdr:col>3</xdr:col>
                    <xdr:colOff>1123950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9" name="Check Box 39">
              <controlPr defaultSize="0" autoFill="0" autoLine="0" autoPict="0">
                <anchor moveWithCells="1">
                  <from>
                    <xdr:col>3</xdr:col>
                    <xdr:colOff>1266825</xdr:colOff>
                    <xdr:row>26</xdr:row>
                    <xdr:rowOff>19050</xdr:rowOff>
                  </from>
                  <to>
                    <xdr:col>3</xdr:col>
                    <xdr:colOff>2381250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0" name="Check Box 40">
              <controlPr defaultSize="0" autoFill="0" autoLine="0" autoPict="0">
                <anchor moveWithCells="1">
                  <from>
                    <xdr:col>3</xdr:col>
                    <xdr:colOff>1266825</xdr:colOff>
                    <xdr:row>27</xdr:row>
                    <xdr:rowOff>38100</xdr:rowOff>
                  </from>
                  <to>
                    <xdr:col>3</xdr:col>
                    <xdr:colOff>2590800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3</xdr:col>
                    <xdr:colOff>2495550</xdr:colOff>
                    <xdr:row>27</xdr:row>
                    <xdr:rowOff>38100</xdr:rowOff>
                  </from>
                  <to>
                    <xdr:col>4</xdr:col>
                    <xdr:colOff>247650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3</xdr:col>
                    <xdr:colOff>1266825</xdr:colOff>
                    <xdr:row>28</xdr:row>
                    <xdr:rowOff>28575</xdr:rowOff>
                  </from>
                  <to>
                    <xdr:col>3</xdr:col>
                    <xdr:colOff>2790825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28575</xdr:rowOff>
                  </from>
                  <to>
                    <xdr:col>3</xdr:col>
                    <xdr:colOff>1533525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Check Box 44">
              <controlPr defaultSize="0" autoFill="0" autoLine="0" autoPict="0">
                <anchor moveWithCells="1">
                  <from>
                    <xdr:col>3</xdr:col>
                    <xdr:colOff>1266825</xdr:colOff>
                    <xdr:row>29</xdr:row>
                    <xdr:rowOff>28575</xdr:rowOff>
                  </from>
                  <to>
                    <xdr:col>3</xdr:col>
                    <xdr:colOff>2790825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Check Box 45">
              <controlPr defaultSize="0" autoFill="0" autoLine="0" autoPict="0">
                <anchor moveWithCells="1">
                  <from>
                    <xdr:col>3</xdr:col>
                    <xdr:colOff>9525</xdr:colOff>
                    <xdr:row>30</xdr:row>
                    <xdr:rowOff>28575</xdr:rowOff>
                  </from>
                  <to>
                    <xdr:col>3</xdr:col>
                    <xdr:colOff>1533525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Check Box 47">
              <controlPr defaultSize="0" autoFill="0" autoLine="0" autoPict="0">
                <anchor moveWithCells="1">
                  <from>
                    <xdr:col>3</xdr:col>
                    <xdr:colOff>9525</xdr:colOff>
                    <xdr:row>34</xdr:row>
                    <xdr:rowOff>28575</xdr:rowOff>
                  </from>
                  <to>
                    <xdr:col>3</xdr:col>
                    <xdr:colOff>1123950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Check Box 48">
              <controlPr defaultSize="0" autoFill="0" autoLine="0" autoPict="0">
                <anchor moveWithCells="1">
                  <from>
                    <xdr:col>3</xdr:col>
                    <xdr:colOff>1133475</xdr:colOff>
                    <xdr:row>34</xdr:row>
                    <xdr:rowOff>28575</xdr:rowOff>
                  </from>
                  <to>
                    <xdr:col>3</xdr:col>
                    <xdr:colOff>2286000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Check Box 49">
              <controlPr defaultSize="0" autoFill="0" autoLine="0" autoPict="0">
                <anchor moveWithCells="1">
                  <from>
                    <xdr:col>4</xdr:col>
                    <xdr:colOff>371475</xdr:colOff>
                    <xdr:row>37</xdr:row>
                    <xdr:rowOff>28575</xdr:rowOff>
                  </from>
                  <to>
                    <xdr:col>4</xdr:col>
                    <xdr:colOff>1028700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9" name="Check Box 50">
              <controlPr defaultSize="0" autoFill="0" autoLine="0" autoPict="0">
                <anchor moveWithCells="1">
                  <from>
                    <xdr:col>3</xdr:col>
                    <xdr:colOff>1133475</xdr:colOff>
                    <xdr:row>36</xdr:row>
                    <xdr:rowOff>19050</xdr:rowOff>
                  </from>
                  <to>
                    <xdr:col>3</xdr:col>
                    <xdr:colOff>1943100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0" name="Check Box 51">
              <controlPr defaultSize="0" autoFill="0" autoLine="0" autoPict="0">
                <anchor moveWithCells="1">
                  <from>
                    <xdr:col>3</xdr:col>
                    <xdr:colOff>9525</xdr:colOff>
                    <xdr:row>36</xdr:row>
                    <xdr:rowOff>19050</xdr:rowOff>
                  </from>
                  <to>
                    <xdr:col>3</xdr:col>
                    <xdr:colOff>819150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1" name="Check Box 52">
              <controlPr defaultSize="0" autoFill="0" autoLine="0" autoPict="0">
                <anchor moveWithCells="1">
                  <from>
                    <xdr:col>4</xdr:col>
                    <xdr:colOff>314325</xdr:colOff>
                    <xdr:row>27</xdr:row>
                    <xdr:rowOff>38100</xdr:rowOff>
                  </from>
                  <to>
                    <xdr:col>5</xdr:col>
                    <xdr:colOff>180975</xdr:colOff>
                    <xdr:row>27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FB23-E1D5-4877-9653-555C1F88F71A}">
  <dimension ref="B2:P86"/>
  <sheetViews>
    <sheetView workbookViewId="0">
      <pane ySplit="5" topLeftCell="A6" activePane="bottomLeft" state="frozen"/>
      <selection pane="bottomLeft" activeCell="F31" sqref="F31:F32"/>
    </sheetView>
  </sheetViews>
  <sheetFormatPr defaultRowHeight="13.5" x14ac:dyDescent="0.3"/>
  <cols>
    <col min="1" max="1" width="2.875" style="17" customWidth="1"/>
    <col min="2" max="2" width="10.75" style="17" customWidth="1"/>
    <col min="3" max="3" width="18.625" style="17" customWidth="1"/>
    <col min="4" max="4" width="37.875" style="17" customWidth="1"/>
    <col min="5" max="5" width="10.5" style="35" customWidth="1"/>
    <col min="6" max="6" width="9.75" style="17" customWidth="1"/>
    <col min="7" max="7" width="9.125" style="17" customWidth="1"/>
    <col min="8" max="8" width="1.375" style="17" customWidth="1"/>
    <col min="9" max="9" width="15.875" style="19" customWidth="1"/>
    <col min="10" max="10" width="25.125" style="19" bestFit="1" customWidth="1"/>
    <col min="11" max="11" width="32.875" style="19" bestFit="1" customWidth="1"/>
    <col min="12" max="12" width="32.375" style="19" bestFit="1" customWidth="1"/>
    <col min="13" max="13" width="26.125" style="19" bestFit="1" customWidth="1"/>
    <col min="14" max="14" width="41.875" style="19" bestFit="1" customWidth="1"/>
    <col min="15" max="15" width="9.625" style="19" customWidth="1"/>
    <col min="16" max="16" width="9" style="19"/>
    <col min="17" max="16384" width="9" style="17"/>
  </cols>
  <sheetData>
    <row r="2" spans="2:14" x14ac:dyDescent="0.3">
      <c r="C2" s="31" t="s">
        <v>66</v>
      </c>
      <c r="D2" s="32">
        <f>ROUND(G74/21.5,2)</f>
        <v>0.53</v>
      </c>
      <c r="E2" s="105">
        <f>SUM(D2:D5)</f>
        <v>8.39</v>
      </c>
      <c r="J2" s="40">
        <f>(0.91+0.01*SUM(F9:F16))*(F17*F19*F21*F23*F25*F27*F29*F31)*(G74/21.5)</f>
        <v>0</v>
      </c>
    </row>
    <row r="3" spans="2:14" x14ac:dyDescent="0.3">
      <c r="C3" s="33" t="s">
        <v>67</v>
      </c>
      <c r="D3" s="34">
        <f>ROUND([2]추가개발공수산정!BC8,2)</f>
        <v>0</v>
      </c>
      <c r="E3" s="105"/>
    </row>
    <row r="4" spans="2:14" x14ac:dyDescent="0.3">
      <c r="C4" s="31" t="s">
        <v>68</v>
      </c>
      <c r="D4" s="32">
        <f>ROUND(G86/21.5,2)</f>
        <v>0.08</v>
      </c>
      <c r="E4" s="105"/>
    </row>
    <row r="5" spans="2:14" x14ac:dyDescent="0.3">
      <c r="C5" s="33" t="s">
        <v>69</v>
      </c>
      <c r="D5" s="34">
        <f>ROUND(SUM('[2]테스트_배포_안정화 공수산정'!F1,'[2]테스트_배포_안정화 공수산정'!F3,'[2]테스트_배포_안정화 공수산정'!F5)/21,2)+ROUND('[2]테스트_배포_안정화 공수산정'!E7,2)</f>
        <v>7.78</v>
      </c>
      <c r="E5" s="105"/>
    </row>
    <row r="7" spans="2:14" x14ac:dyDescent="0.3">
      <c r="B7" s="1" t="s">
        <v>70</v>
      </c>
    </row>
    <row r="8" spans="2:14" s="19" customFormat="1" x14ac:dyDescent="0.3">
      <c r="B8" s="20" t="s">
        <v>0</v>
      </c>
      <c r="C8" s="20" t="s">
        <v>71</v>
      </c>
      <c r="D8" s="20" t="s">
        <v>15</v>
      </c>
      <c r="E8" s="20" t="s">
        <v>72</v>
      </c>
      <c r="F8" s="20" t="s">
        <v>73</v>
      </c>
      <c r="G8" s="20"/>
      <c r="H8" s="17"/>
      <c r="I8" s="95" t="s">
        <v>74</v>
      </c>
      <c r="J8" s="96"/>
      <c r="K8" s="96"/>
      <c r="L8" s="96"/>
      <c r="M8" s="96"/>
      <c r="N8" s="97"/>
    </row>
    <row r="9" spans="2:14" s="19" customFormat="1" x14ac:dyDescent="0.3">
      <c r="B9" s="81" t="s">
        <v>266</v>
      </c>
      <c r="C9" s="84" t="s">
        <v>75</v>
      </c>
      <c r="D9" s="86" t="s">
        <v>185</v>
      </c>
      <c r="E9" s="88" t="s">
        <v>177</v>
      </c>
      <c r="F9" s="90">
        <f>IFERROR(HLOOKUP(E9,I9:N10,2,FALSE),)</f>
        <v>1.24</v>
      </c>
      <c r="G9" s="92"/>
      <c r="H9" s="17"/>
      <c r="I9" s="24" t="s">
        <v>176</v>
      </c>
      <c r="J9" s="24" t="s">
        <v>178</v>
      </c>
      <c r="K9" s="24" t="s">
        <v>179</v>
      </c>
      <c r="L9" s="24" t="s">
        <v>180</v>
      </c>
      <c r="M9" s="24" t="s">
        <v>181</v>
      </c>
      <c r="N9" s="24" t="s">
        <v>182</v>
      </c>
    </row>
    <row r="10" spans="2:14" s="19" customFormat="1" ht="19.5" customHeight="1" x14ac:dyDescent="0.3">
      <c r="B10" s="82"/>
      <c r="C10" s="85"/>
      <c r="D10" s="87"/>
      <c r="E10" s="89"/>
      <c r="F10" s="91"/>
      <c r="G10" s="93"/>
      <c r="H10" s="17"/>
      <c r="I10" s="24">
        <v>0.62</v>
      </c>
      <c r="J10" s="24">
        <f>$I10*2</f>
        <v>1.24</v>
      </c>
      <c r="K10" s="24">
        <f>$I10*3</f>
        <v>1.8599999999999999</v>
      </c>
      <c r="L10" s="24">
        <f>$I10*4</f>
        <v>2.48</v>
      </c>
      <c r="M10" s="24">
        <f>$I10*5</f>
        <v>3.1</v>
      </c>
      <c r="N10" s="24">
        <f>$I10*6</f>
        <v>3.7199999999999998</v>
      </c>
    </row>
    <row r="11" spans="2:14" s="19" customFormat="1" ht="27" customHeight="1" x14ac:dyDescent="0.3">
      <c r="B11" s="82"/>
      <c r="C11" s="84" t="s">
        <v>183</v>
      </c>
      <c r="D11" s="86" t="s">
        <v>184</v>
      </c>
      <c r="E11" s="88" t="s">
        <v>191</v>
      </c>
      <c r="F11" s="90">
        <f>IFERROR(HLOOKUP(E11,I11:N12,2,FALSE),)</f>
        <v>1.01</v>
      </c>
      <c r="G11" s="92"/>
      <c r="H11" s="17"/>
      <c r="I11" s="24" t="s">
        <v>197</v>
      </c>
      <c r="J11" s="24" t="s">
        <v>192</v>
      </c>
      <c r="K11" s="24" t="s">
        <v>196</v>
      </c>
      <c r="L11" s="29" t="s">
        <v>195</v>
      </c>
      <c r="M11" s="24" t="s">
        <v>193</v>
      </c>
      <c r="N11" s="24" t="s">
        <v>190</v>
      </c>
    </row>
    <row r="12" spans="2:14" s="19" customFormat="1" ht="16.5" customHeight="1" x14ac:dyDescent="0.3">
      <c r="B12" s="82"/>
      <c r="C12" s="85"/>
      <c r="D12" s="87"/>
      <c r="E12" s="89"/>
      <c r="F12" s="91"/>
      <c r="G12" s="93"/>
      <c r="H12" s="17"/>
      <c r="I12" s="24">
        <v>0</v>
      </c>
      <c r="J12" s="24">
        <f>I12+1.01</f>
        <v>1.01</v>
      </c>
      <c r="K12" s="24">
        <f>J12+1.02</f>
        <v>2.0300000000000002</v>
      </c>
      <c r="L12" s="24">
        <f t="shared" ref="L12:N12" si="0">K12+1.02</f>
        <v>3.0500000000000003</v>
      </c>
      <c r="M12" s="24">
        <f t="shared" si="0"/>
        <v>4.07</v>
      </c>
      <c r="N12" s="24">
        <f t="shared" si="0"/>
        <v>5.09</v>
      </c>
    </row>
    <row r="13" spans="2:14" s="19" customFormat="1" x14ac:dyDescent="0.3">
      <c r="B13" s="82"/>
      <c r="C13" s="84" t="s">
        <v>187</v>
      </c>
      <c r="D13" s="86" t="s">
        <v>186</v>
      </c>
      <c r="E13" s="88" t="s">
        <v>200</v>
      </c>
      <c r="F13" s="90">
        <f>IFERROR(HLOOKUP(E13,I13:N14,2,FALSE),)</f>
        <v>4.26</v>
      </c>
      <c r="G13" s="92"/>
      <c r="H13" s="17"/>
      <c r="I13" s="24" t="s">
        <v>79</v>
      </c>
      <c r="J13" s="24" t="s">
        <v>203</v>
      </c>
      <c r="K13" s="24" t="s">
        <v>202</v>
      </c>
      <c r="L13" s="24" t="s">
        <v>201</v>
      </c>
      <c r="M13" s="24" t="s">
        <v>199</v>
      </c>
      <c r="N13" s="24" t="s">
        <v>198</v>
      </c>
    </row>
    <row r="14" spans="2:14" s="19" customFormat="1" ht="16.5" customHeight="1" x14ac:dyDescent="0.3">
      <c r="B14" s="82"/>
      <c r="C14" s="85"/>
      <c r="D14" s="87"/>
      <c r="E14" s="89"/>
      <c r="F14" s="91"/>
      <c r="G14" s="93"/>
      <c r="H14" s="17"/>
      <c r="I14" s="24">
        <v>0</v>
      </c>
      <c r="J14" s="30">
        <f>I14+1.42</f>
        <v>1.42</v>
      </c>
      <c r="K14" s="30">
        <f t="shared" ref="K14:N14" si="1">J14+1.42</f>
        <v>2.84</v>
      </c>
      <c r="L14" s="30">
        <f t="shared" si="1"/>
        <v>4.26</v>
      </c>
      <c r="M14" s="30">
        <f t="shared" si="1"/>
        <v>5.68</v>
      </c>
      <c r="N14" s="30">
        <f t="shared" si="1"/>
        <v>7.1</v>
      </c>
    </row>
    <row r="15" spans="2:14" s="19" customFormat="1" x14ac:dyDescent="0.3">
      <c r="B15" s="82"/>
      <c r="C15" s="84" t="s">
        <v>188</v>
      </c>
      <c r="D15" s="86" t="s">
        <v>189</v>
      </c>
      <c r="E15" s="88" t="s">
        <v>200</v>
      </c>
      <c r="F15" s="90">
        <f>IFERROR(HLOOKUP(E15,I15:N16,2,FALSE),)</f>
        <v>3.3000000000000003</v>
      </c>
      <c r="G15" s="92"/>
      <c r="H15" s="17"/>
      <c r="I15" s="24" t="s">
        <v>79</v>
      </c>
      <c r="J15" s="24" t="s">
        <v>207</v>
      </c>
      <c r="K15" s="24" t="s">
        <v>206</v>
      </c>
      <c r="L15" s="24" t="s">
        <v>201</v>
      </c>
      <c r="M15" s="24" t="s">
        <v>205</v>
      </c>
      <c r="N15" s="24" t="s">
        <v>204</v>
      </c>
    </row>
    <row r="16" spans="2:14" s="19" customFormat="1" ht="16.5" customHeight="1" x14ac:dyDescent="0.3">
      <c r="B16" s="83"/>
      <c r="C16" s="85"/>
      <c r="D16" s="87"/>
      <c r="E16" s="89"/>
      <c r="F16" s="91"/>
      <c r="G16" s="93"/>
      <c r="H16" s="17"/>
      <c r="I16" s="24">
        <v>0</v>
      </c>
      <c r="J16" s="30">
        <f>I16+1.1</f>
        <v>1.1000000000000001</v>
      </c>
      <c r="K16" s="30">
        <f t="shared" ref="K16:N16" si="2">J16+1.1</f>
        <v>2.2000000000000002</v>
      </c>
      <c r="L16" s="30">
        <f t="shared" si="2"/>
        <v>3.3000000000000003</v>
      </c>
      <c r="M16" s="30">
        <f t="shared" si="2"/>
        <v>4.4000000000000004</v>
      </c>
      <c r="N16" s="30">
        <f t="shared" si="2"/>
        <v>5.5</v>
      </c>
    </row>
    <row r="17" spans="2:14" s="19" customFormat="1" x14ac:dyDescent="0.3">
      <c r="B17" s="81" t="s">
        <v>267</v>
      </c>
      <c r="C17" s="84" t="s">
        <v>208</v>
      </c>
      <c r="D17" s="86" t="s">
        <v>209</v>
      </c>
      <c r="E17" s="88" t="s">
        <v>223</v>
      </c>
      <c r="F17" s="90">
        <f>IFERROR(HLOOKUP(E17,I17:N18,2,FALSE),)</f>
        <v>0.92</v>
      </c>
      <c r="G17" s="92"/>
      <c r="H17" s="17"/>
      <c r="I17" s="24" t="s">
        <v>79</v>
      </c>
      <c r="J17" s="24" t="s">
        <v>224</v>
      </c>
      <c r="K17" s="24" t="s">
        <v>225</v>
      </c>
      <c r="L17" s="24" t="s">
        <v>226</v>
      </c>
      <c r="M17" s="24" t="s">
        <v>227</v>
      </c>
      <c r="N17" s="24" t="s">
        <v>228</v>
      </c>
    </row>
    <row r="18" spans="2:14" s="19" customFormat="1" ht="16.5" customHeight="1" x14ac:dyDescent="0.3">
      <c r="B18" s="82"/>
      <c r="C18" s="85"/>
      <c r="D18" s="87"/>
      <c r="E18" s="89"/>
      <c r="F18" s="91"/>
      <c r="G18" s="93"/>
      <c r="H18" s="17"/>
      <c r="I18" s="24">
        <v>0</v>
      </c>
      <c r="J18" s="24">
        <v>0.92</v>
      </c>
      <c r="K18" s="24">
        <v>1</v>
      </c>
      <c r="L18" s="24">
        <v>1.1499999999999999</v>
      </c>
      <c r="M18" s="24">
        <v>1.26</v>
      </c>
      <c r="N18" s="24">
        <v>1.51</v>
      </c>
    </row>
    <row r="19" spans="2:14" s="19" customFormat="1" x14ac:dyDescent="0.3">
      <c r="B19" s="82"/>
      <c r="C19" s="84" t="s">
        <v>210</v>
      </c>
      <c r="D19" s="86" t="s">
        <v>211</v>
      </c>
      <c r="E19" s="88" t="s">
        <v>230</v>
      </c>
      <c r="F19" s="90">
        <f>IFERROR(HLOOKUP(E19,I19:N20,2,FALSE),)</f>
        <v>0.87</v>
      </c>
      <c r="G19" s="92"/>
      <c r="H19" s="17"/>
      <c r="I19" s="24" t="s">
        <v>229</v>
      </c>
      <c r="J19" s="24" t="s">
        <v>231</v>
      </c>
      <c r="K19" s="24" t="s">
        <v>232</v>
      </c>
      <c r="L19" s="24" t="s">
        <v>234</v>
      </c>
      <c r="M19" s="24" t="s">
        <v>233</v>
      </c>
      <c r="N19" s="24" t="s">
        <v>235</v>
      </c>
    </row>
    <row r="20" spans="2:14" s="19" customFormat="1" ht="16.5" customHeight="1" x14ac:dyDescent="0.3">
      <c r="B20" s="82"/>
      <c r="C20" s="85"/>
      <c r="D20" s="87"/>
      <c r="E20" s="89"/>
      <c r="F20" s="91"/>
      <c r="G20" s="93"/>
      <c r="H20" s="17"/>
      <c r="I20" s="24">
        <v>0.73</v>
      </c>
      <c r="J20" s="24">
        <v>0.87</v>
      </c>
      <c r="K20" s="24">
        <v>1</v>
      </c>
      <c r="L20" s="24">
        <v>1.17</v>
      </c>
      <c r="M20" s="24">
        <v>1.34</v>
      </c>
      <c r="N20" s="24">
        <v>1.74</v>
      </c>
    </row>
    <row r="21" spans="2:14" s="19" customFormat="1" x14ac:dyDescent="0.3">
      <c r="B21" s="82"/>
      <c r="C21" s="84" t="s">
        <v>213</v>
      </c>
      <c r="D21" s="86" t="s">
        <v>212</v>
      </c>
      <c r="E21" s="88" t="s">
        <v>236</v>
      </c>
      <c r="F21" s="90">
        <f>IFERROR(HLOOKUP(E21,I21:N22,2,FALSE),)</f>
        <v>1</v>
      </c>
      <c r="G21" s="92"/>
      <c r="H21" s="17"/>
      <c r="I21" s="24" t="s">
        <v>237</v>
      </c>
      <c r="J21" s="24" t="s">
        <v>239</v>
      </c>
      <c r="K21" s="24" t="s">
        <v>247</v>
      </c>
      <c r="L21" s="24" t="s">
        <v>238</v>
      </c>
      <c r="M21" s="24" t="s">
        <v>240</v>
      </c>
      <c r="N21" s="24" t="s">
        <v>248</v>
      </c>
    </row>
    <row r="22" spans="2:14" s="19" customFormat="1" ht="16.5" customHeight="1" x14ac:dyDescent="0.3">
      <c r="B22" s="82"/>
      <c r="C22" s="85"/>
      <c r="D22" s="87"/>
      <c r="E22" s="89"/>
      <c r="F22" s="91"/>
      <c r="G22" s="93"/>
      <c r="H22" s="17"/>
      <c r="I22" s="24">
        <v>1</v>
      </c>
      <c r="J22" s="24">
        <v>1.07</v>
      </c>
      <c r="K22" s="24">
        <v>1.1499999999999999</v>
      </c>
      <c r="L22" s="24">
        <v>1.24</v>
      </c>
      <c r="M22" s="24">
        <v>1.34</v>
      </c>
      <c r="N22" s="24">
        <v>1.45</v>
      </c>
    </row>
    <row r="23" spans="2:14" s="19" customFormat="1" x14ac:dyDescent="0.3">
      <c r="B23" s="82"/>
      <c r="C23" s="84" t="s">
        <v>214</v>
      </c>
      <c r="D23" s="86" t="s">
        <v>215</v>
      </c>
      <c r="E23" s="88" t="s">
        <v>281</v>
      </c>
      <c r="F23" s="90">
        <f>IFERROR(HLOOKUP(E23,I23:N24,2,FALSE),)</f>
        <v>0.81</v>
      </c>
      <c r="G23" s="92"/>
      <c r="H23" s="17"/>
      <c r="I23" s="24" t="s">
        <v>246</v>
      </c>
      <c r="J23" s="24" t="s">
        <v>241</v>
      </c>
      <c r="K23" s="24" t="s">
        <v>242</v>
      </c>
      <c r="L23" s="24" t="s">
        <v>243</v>
      </c>
      <c r="M23" s="24" t="s">
        <v>244</v>
      </c>
      <c r="N23" s="24" t="s">
        <v>245</v>
      </c>
    </row>
    <row r="24" spans="2:14" s="19" customFormat="1" ht="16.5" customHeight="1" x14ac:dyDescent="0.3">
      <c r="B24" s="82"/>
      <c r="C24" s="85"/>
      <c r="D24" s="87"/>
      <c r="E24" s="89"/>
      <c r="F24" s="91"/>
      <c r="G24" s="93"/>
      <c r="H24" s="17"/>
      <c r="I24" s="24">
        <v>0.71</v>
      </c>
      <c r="J24" s="24">
        <v>0.81</v>
      </c>
      <c r="K24" s="24">
        <v>0.91</v>
      </c>
      <c r="L24" s="24">
        <v>1</v>
      </c>
      <c r="M24" s="24">
        <v>1.1100000000000001</v>
      </c>
      <c r="N24" s="24">
        <v>1.23</v>
      </c>
    </row>
    <row r="25" spans="2:14" s="19" customFormat="1" x14ac:dyDescent="0.3">
      <c r="B25" s="82"/>
      <c r="C25" s="84" t="s">
        <v>216</v>
      </c>
      <c r="D25" s="86" t="s">
        <v>250</v>
      </c>
      <c r="E25" s="88" t="s">
        <v>284</v>
      </c>
      <c r="F25" s="90">
        <f>IFERROR(HLOOKUP(E25,I25:N26,2,FALSE),)</f>
        <v>0</v>
      </c>
      <c r="G25" s="92"/>
      <c r="H25" s="17"/>
      <c r="I25" s="39" t="s">
        <v>249</v>
      </c>
      <c r="J25" s="39">
        <v>1.4</v>
      </c>
      <c r="K25" s="39">
        <v>1.25</v>
      </c>
      <c r="L25" s="39">
        <v>1</v>
      </c>
      <c r="M25" s="39">
        <v>0.85</v>
      </c>
      <c r="N25" s="39">
        <v>0.75</v>
      </c>
    </row>
    <row r="26" spans="2:14" s="19" customFormat="1" ht="16.5" customHeight="1" x14ac:dyDescent="0.3">
      <c r="B26" s="82"/>
      <c r="C26" s="85"/>
      <c r="D26" s="87"/>
      <c r="E26" s="89"/>
      <c r="F26" s="91"/>
      <c r="G26" s="93"/>
      <c r="H26" s="17"/>
      <c r="I26" s="24">
        <v>1</v>
      </c>
      <c r="J26" s="24">
        <v>1</v>
      </c>
      <c r="K26" s="24">
        <v>1</v>
      </c>
      <c r="L26" s="24">
        <v>1</v>
      </c>
      <c r="M26" s="24">
        <v>1.1399999999999999</v>
      </c>
      <c r="N26" s="24">
        <v>1.43</v>
      </c>
    </row>
    <row r="27" spans="2:14" s="19" customFormat="1" x14ac:dyDescent="0.3">
      <c r="B27" s="82"/>
      <c r="C27" s="84" t="s">
        <v>217</v>
      </c>
      <c r="D27" s="86" t="s">
        <v>218</v>
      </c>
      <c r="E27" s="88" t="s">
        <v>251</v>
      </c>
      <c r="F27" s="90">
        <f>IFERROR(HLOOKUP(E27,I27:N28,2,FALSE),)</f>
        <v>0</v>
      </c>
      <c r="G27" s="92"/>
      <c r="H27" s="17"/>
      <c r="I27" s="39">
        <v>0.95</v>
      </c>
      <c r="J27" s="24" t="s">
        <v>253</v>
      </c>
      <c r="K27" s="39">
        <v>0.75</v>
      </c>
      <c r="L27" s="39">
        <v>0.55000000000000004</v>
      </c>
      <c r="M27" s="39">
        <v>0.35</v>
      </c>
      <c r="N27" s="24" t="s">
        <v>254</v>
      </c>
    </row>
    <row r="28" spans="2:14" s="19" customFormat="1" ht="16.5" customHeight="1" x14ac:dyDescent="0.3">
      <c r="B28" s="82"/>
      <c r="C28" s="85"/>
      <c r="D28" s="87"/>
      <c r="E28" s="89"/>
      <c r="F28" s="91"/>
      <c r="G28" s="93"/>
      <c r="H28" s="17"/>
      <c r="I28" s="24">
        <v>0.56000000000000005</v>
      </c>
      <c r="J28" s="24">
        <v>0.71</v>
      </c>
      <c r="K28" s="24">
        <v>0.85</v>
      </c>
      <c r="L28" s="24">
        <v>1</v>
      </c>
      <c r="M28" s="24">
        <v>1.19</v>
      </c>
      <c r="N28" s="24">
        <v>1.42</v>
      </c>
    </row>
    <row r="29" spans="2:14" s="19" customFormat="1" x14ac:dyDescent="0.3">
      <c r="B29" s="82"/>
      <c r="C29" s="84" t="s">
        <v>221</v>
      </c>
      <c r="D29" s="86" t="s">
        <v>219</v>
      </c>
      <c r="E29" s="88" t="s">
        <v>260</v>
      </c>
      <c r="F29" s="90">
        <f>IFERROR(HLOOKUP(E29,I29:N30,2,FALSE),)</f>
        <v>0.93</v>
      </c>
      <c r="G29" s="92"/>
      <c r="H29" s="17"/>
      <c r="I29" s="24" t="s">
        <v>261</v>
      </c>
      <c r="J29" s="24" t="s">
        <v>259</v>
      </c>
      <c r="K29" s="24" t="s">
        <v>257</v>
      </c>
      <c r="L29" s="24" t="s">
        <v>258</v>
      </c>
      <c r="M29" s="24" t="s">
        <v>256</v>
      </c>
      <c r="N29" s="24" t="s">
        <v>255</v>
      </c>
    </row>
    <row r="30" spans="2:14" s="19" customFormat="1" ht="16.5" customHeight="1" x14ac:dyDescent="0.3">
      <c r="B30" s="82"/>
      <c r="C30" s="85"/>
      <c r="D30" s="87"/>
      <c r="E30" s="89"/>
      <c r="F30" s="91"/>
      <c r="G30" s="93"/>
      <c r="H30" s="17"/>
      <c r="I30" s="24">
        <v>0.93</v>
      </c>
      <c r="J30" s="24">
        <v>1</v>
      </c>
      <c r="K30" s="24">
        <v>1.0900000000000001</v>
      </c>
      <c r="L30" s="24">
        <v>1.2</v>
      </c>
      <c r="M30" s="24">
        <v>1.33</v>
      </c>
      <c r="N30" s="24">
        <v>1.48</v>
      </c>
    </row>
    <row r="31" spans="2:14" s="19" customFormat="1" x14ac:dyDescent="0.3">
      <c r="B31" s="82"/>
      <c r="C31" s="84" t="s">
        <v>222</v>
      </c>
      <c r="D31" s="86" t="s">
        <v>220</v>
      </c>
      <c r="E31" s="88" t="s">
        <v>262</v>
      </c>
      <c r="F31" s="90">
        <f>IFERROR(HLOOKUP(E31,I31:N32,2,FALSE),)</f>
        <v>1.22</v>
      </c>
      <c r="G31" s="92"/>
      <c r="H31" s="17"/>
      <c r="I31" s="24"/>
      <c r="J31" s="24"/>
      <c r="K31" s="24"/>
      <c r="L31" s="24" t="s">
        <v>265</v>
      </c>
      <c r="M31" s="24" t="s">
        <v>264</v>
      </c>
      <c r="N31" s="24" t="s">
        <v>263</v>
      </c>
    </row>
    <row r="32" spans="2:14" s="19" customFormat="1" ht="16.5" customHeight="1" x14ac:dyDescent="0.3">
      <c r="B32" s="83"/>
      <c r="C32" s="85"/>
      <c r="D32" s="87"/>
      <c r="E32" s="89"/>
      <c r="F32" s="91"/>
      <c r="G32" s="93"/>
      <c r="H32" s="17"/>
      <c r="I32" s="24"/>
      <c r="J32" s="24"/>
      <c r="K32" s="24"/>
      <c r="L32" s="24">
        <v>1</v>
      </c>
      <c r="M32" s="24">
        <v>1.0900000000000001</v>
      </c>
      <c r="N32" s="24">
        <v>1.22</v>
      </c>
    </row>
    <row r="34" spans="2:14" x14ac:dyDescent="0.3">
      <c r="B34" s="1" t="s">
        <v>80</v>
      </c>
    </row>
    <row r="35" spans="2:14" s="19" customFormat="1" x14ac:dyDescent="0.3">
      <c r="B35" s="20" t="s">
        <v>81</v>
      </c>
      <c r="C35" s="20" t="s">
        <v>82</v>
      </c>
      <c r="D35" s="20" t="s">
        <v>15</v>
      </c>
      <c r="E35" s="20" t="s">
        <v>72</v>
      </c>
      <c r="F35" s="20" t="s">
        <v>83</v>
      </c>
      <c r="G35" s="20" t="s">
        <v>84</v>
      </c>
      <c r="H35" s="17"/>
      <c r="I35" s="95" t="s">
        <v>74</v>
      </c>
      <c r="J35" s="96"/>
      <c r="K35" s="96"/>
      <c r="L35" s="96"/>
      <c r="M35" s="96"/>
      <c r="N35" s="97"/>
    </row>
    <row r="36" spans="2:14" s="19" customFormat="1" x14ac:dyDescent="0.3">
      <c r="B36" s="103" t="s">
        <v>85</v>
      </c>
      <c r="C36" s="86" t="s">
        <v>86</v>
      </c>
      <c r="D36" s="22" t="s">
        <v>87</v>
      </c>
      <c r="E36" s="23" t="s">
        <v>88</v>
      </c>
      <c r="F36" s="25">
        <f>IFERROR(HLOOKUP(E36,I36:N37,2,FALSE),)</f>
        <v>0.4</v>
      </c>
      <c r="G36" s="26">
        <f>F36/8</f>
        <v>0.05</v>
      </c>
      <c r="H36" s="17"/>
      <c r="I36" s="24" t="s">
        <v>78</v>
      </c>
      <c r="J36" s="24" t="s">
        <v>89</v>
      </c>
      <c r="K36" s="24" t="s">
        <v>88</v>
      </c>
      <c r="L36" s="24" t="s">
        <v>90</v>
      </c>
      <c r="M36" s="24" t="s">
        <v>91</v>
      </c>
      <c r="N36" s="24" t="s">
        <v>92</v>
      </c>
    </row>
    <row r="37" spans="2:14" s="19" customFormat="1" ht="13.5" customHeight="1" x14ac:dyDescent="0.3">
      <c r="B37" s="103"/>
      <c r="C37" s="104"/>
      <c r="D37" s="22"/>
      <c r="E37" s="23"/>
      <c r="F37" s="25"/>
      <c r="G37" s="22"/>
      <c r="H37" s="17"/>
      <c r="I37" s="24">
        <v>0</v>
      </c>
      <c r="J37" s="24">
        <v>0.2</v>
      </c>
      <c r="K37" s="24">
        <v>0.4</v>
      </c>
      <c r="L37" s="24">
        <v>0.6</v>
      </c>
      <c r="M37" s="24">
        <v>0.8</v>
      </c>
      <c r="N37" s="24">
        <v>1</v>
      </c>
    </row>
    <row r="38" spans="2:14" s="19" customFormat="1" x14ac:dyDescent="0.3">
      <c r="B38" s="103"/>
      <c r="C38" s="104"/>
      <c r="D38" s="22" t="s">
        <v>93</v>
      </c>
      <c r="E38" s="23" t="s">
        <v>94</v>
      </c>
      <c r="F38" s="25">
        <f>IFERROR(HLOOKUP(E38,I38:N39,2,FALSE),)</f>
        <v>0.2</v>
      </c>
      <c r="G38" s="26">
        <f>F38/8</f>
        <v>2.5000000000000001E-2</v>
      </c>
      <c r="H38" s="17"/>
      <c r="I38" s="24" t="s">
        <v>78</v>
      </c>
      <c r="J38" s="24" t="s">
        <v>95</v>
      </c>
      <c r="K38" s="24" t="s">
        <v>96</v>
      </c>
      <c r="L38" s="24" t="s">
        <v>97</v>
      </c>
      <c r="M38" s="24"/>
      <c r="N38" s="24"/>
    </row>
    <row r="39" spans="2:14" s="19" customFormat="1" x14ac:dyDescent="0.3">
      <c r="B39" s="103"/>
      <c r="C39" s="87"/>
      <c r="D39" s="22"/>
      <c r="E39" s="23"/>
      <c r="F39" s="25"/>
      <c r="G39" s="22"/>
      <c r="H39" s="17"/>
      <c r="I39" s="24">
        <v>0</v>
      </c>
      <c r="J39" s="24">
        <v>0.2</v>
      </c>
      <c r="K39" s="24">
        <v>0.3</v>
      </c>
      <c r="L39" s="24">
        <v>0.4</v>
      </c>
      <c r="M39" s="24"/>
      <c r="N39" s="24"/>
    </row>
    <row r="40" spans="2:14" s="19" customFormat="1" ht="27" x14ac:dyDescent="0.3">
      <c r="B40" s="103"/>
      <c r="C40" s="86" t="s">
        <v>98</v>
      </c>
      <c r="D40" s="22" t="s">
        <v>273</v>
      </c>
      <c r="E40" s="23" t="s">
        <v>99</v>
      </c>
      <c r="F40" s="25">
        <f>IFERROR(HLOOKUP(E40,I40:N41,2,FALSE),)*F9</f>
        <v>0.496</v>
      </c>
      <c r="G40" s="26">
        <f>F40/8</f>
        <v>6.2E-2</v>
      </c>
      <c r="H40" s="17"/>
      <c r="I40" s="24" t="s">
        <v>78</v>
      </c>
      <c r="J40" s="24" t="s">
        <v>100</v>
      </c>
      <c r="K40" s="24" t="s">
        <v>101</v>
      </c>
      <c r="L40" s="24" t="s">
        <v>102</v>
      </c>
      <c r="M40" s="24" t="s">
        <v>274</v>
      </c>
      <c r="N40" s="24" t="s">
        <v>269</v>
      </c>
    </row>
    <row r="41" spans="2:14" s="19" customFormat="1" x14ac:dyDescent="0.3">
      <c r="B41" s="103"/>
      <c r="C41" s="87"/>
      <c r="D41" s="22"/>
      <c r="E41" s="23"/>
      <c r="F41" s="25"/>
      <c r="G41" s="22"/>
      <c r="H41" s="17"/>
      <c r="I41" s="24">
        <v>0</v>
      </c>
      <c r="J41" s="24">
        <v>0.2</v>
      </c>
      <c r="K41" s="24">
        <v>0.3</v>
      </c>
      <c r="L41" s="24">
        <v>0.4</v>
      </c>
      <c r="M41" s="24">
        <v>0.5</v>
      </c>
      <c r="N41" s="24">
        <v>0.6</v>
      </c>
    </row>
    <row r="42" spans="2:14" s="19" customFormat="1" ht="21" customHeight="1" x14ac:dyDescent="0.3">
      <c r="B42" s="103"/>
      <c r="C42" s="86" t="s">
        <v>103</v>
      </c>
      <c r="D42" s="22" t="s">
        <v>104</v>
      </c>
      <c r="E42" s="23" t="s">
        <v>105</v>
      </c>
      <c r="F42" s="25">
        <f>IFERROR(HLOOKUP(E42,I42:N43,2,FALSE),)</f>
        <v>0.4</v>
      </c>
      <c r="G42" s="26">
        <f>F42/8</f>
        <v>0.05</v>
      </c>
      <c r="H42" s="17"/>
      <c r="I42" s="24" t="s">
        <v>78</v>
      </c>
      <c r="J42" s="24" t="s">
        <v>106</v>
      </c>
      <c r="K42" s="24" t="s">
        <v>107</v>
      </c>
      <c r="L42" s="24" t="s">
        <v>108</v>
      </c>
      <c r="M42" s="24" t="s">
        <v>109</v>
      </c>
      <c r="N42" s="24" t="s">
        <v>268</v>
      </c>
    </row>
    <row r="43" spans="2:14" s="19" customFormat="1" ht="15" customHeight="1" x14ac:dyDescent="0.3">
      <c r="B43" s="103"/>
      <c r="C43" s="104"/>
      <c r="D43" s="22"/>
      <c r="E43" s="23"/>
      <c r="F43" s="25"/>
      <c r="G43" s="22"/>
      <c r="H43" s="17"/>
      <c r="I43" s="24">
        <v>0</v>
      </c>
      <c r="J43" s="24">
        <v>0.4</v>
      </c>
      <c r="K43" s="24">
        <v>0.5</v>
      </c>
      <c r="L43" s="24">
        <v>0.6</v>
      </c>
      <c r="M43" s="24">
        <v>0.8</v>
      </c>
      <c r="N43" s="24">
        <v>1</v>
      </c>
    </row>
    <row r="44" spans="2:14" s="19" customFormat="1" x14ac:dyDescent="0.3">
      <c r="B44" s="103"/>
      <c r="C44" s="104"/>
      <c r="D44" s="22" t="s">
        <v>110</v>
      </c>
      <c r="E44" s="23"/>
      <c r="F44" s="25">
        <f>IFERROR(HLOOKUP(E44,I44:N45,2,FALSE),)</f>
        <v>0</v>
      </c>
      <c r="G44" s="26">
        <f>F44/8</f>
        <v>0</v>
      </c>
      <c r="H44" s="17"/>
      <c r="I44" s="24" t="s">
        <v>78</v>
      </c>
      <c r="J44" s="24" t="s">
        <v>101</v>
      </c>
      <c r="K44" s="24"/>
      <c r="L44" s="24"/>
      <c r="M44" s="24"/>
      <c r="N44" s="24"/>
    </row>
    <row r="45" spans="2:14" s="19" customFormat="1" x14ac:dyDescent="0.3">
      <c r="B45" s="103"/>
      <c r="C45" s="87"/>
      <c r="D45" s="22"/>
      <c r="E45" s="23"/>
      <c r="F45" s="25"/>
      <c r="G45" s="22"/>
      <c r="H45" s="17"/>
      <c r="I45" s="24">
        <v>0</v>
      </c>
      <c r="J45" s="24">
        <v>0.2</v>
      </c>
      <c r="K45" s="24"/>
      <c r="L45" s="24"/>
      <c r="M45" s="24"/>
      <c r="N45" s="24"/>
    </row>
    <row r="46" spans="2:14" s="19" customFormat="1" x14ac:dyDescent="0.3">
      <c r="B46" s="103"/>
      <c r="C46" s="86" t="s">
        <v>111</v>
      </c>
      <c r="D46" s="22" t="s">
        <v>112</v>
      </c>
      <c r="E46" s="23" t="s">
        <v>105</v>
      </c>
      <c r="F46" s="25">
        <f>IFERROR(HLOOKUP(E46,I46:N47,2,FALSE),)*F31</f>
        <v>0.97599999999999998</v>
      </c>
      <c r="G46" s="26">
        <f>F46/8</f>
        <v>0.122</v>
      </c>
      <c r="H46" s="17"/>
      <c r="I46" s="24" t="s">
        <v>78</v>
      </c>
      <c r="J46" s="24" t="s">
        <v>113</v>
      </c>
      <c r="K46" s="24" t="s">
        <v>106</v>
      </c>
      <c r="L46" s="24" t="s">
        <v>107</v>
      </c>
      <c r="M46" s="24" t="s">
        <v>108</v>
      </c>
      <c r="N46" s="24" t="s">
        <v>270</v>
      </c>
    </row>
    <row r="47" spans="2:14" s="19" customFormat="1" x14ac:dyDescent="0.3">
      <c r="B47" s="103"/>
      <c r="C47" s="104"/>
      <c r="D47" s="22"/>
      <c r="E47" s="23"/>
      <c r="F47" s="25"/>
      <c r="G47" s="22"/>
      <c r="H47" s="17"/>
      <c r="I47" s="24">
        <v>0</v>
      </c>
      <c r="J47" s="24">
        <v>0.5</v>
      </c>
      <c r="K47" s="24">
        <v>0.8</v>
      </c>
      <c r="L47" s="24">
        <v>1</v>
      </c>
      <c r="M47" s="24">
        <v>1.5</v>
      </c>
      <c r="N47" s="24">
        <v>2</v>
      </c>
    </row>
    <row r="48" spans="2:14" s="19" customFormat="1" x14ac:dyDescent="0.3">
      <c r="B48" s="103"/>
      <c r="C48" s="104"/>
      <c r="D48" s="22" t="s">
        <v>114</v>
      </c>
      <c r="E48" s="23" t="s">
        <v>115</v>
      </c>
      <c r="F48" s="25">
        <f>IFERROR(HLOOKUP(E48,I48:N49,2,FALSE),)+F44</f>
        <v>0.8</v>
      </c>
      <c r="G48" s="26">
        <f>F48/8</f>
        <v>0.1</v>
      </c>
      <c r="H48" s="17"/>
      <c r="I48" s="24" t="s">
        <v>78</v>
      </c>
      <c r="J48" s="24" t="s">
        <v>116</v>
      </c>
      <c r="K48" s="24" t="s">
        <v>113</v>
      </c>
      <c r="L48" s="24" t="s">
        <v>117</v>
      </c>
      <c r="M48" s="24" t="s">
        <v>118</v>
      </c>
      <c r="N48" s="24" t="s">
        <v>119</v>
      </c>
    </row>
    <row r="49" spans="2:14" s="19" customFormat="1" x14ac:dyDescent="0.3">
      <c r="B49" s="103"/>
      <c r="C49" s="104"/>
      <c r="D49" s="22"/>
      <c r="E49" s="23"/>
      <c r="F49" s="25"/>
      <c r="G49" s="22"/>
      <c r="H49" s="17"/>
      <c r="I49" s="24">
        <v>0</v>
      </c>
      <c r="J49" s="24">
        <v>0.5</v>
      </c>
      <c r="K49" s="24">
        <v>0.8</v>
      </c>
      <c r="L49" s="24">
        <v>1</v>
      </c>
      <c r="M49" s="24">
        <v>1.5</v>
      </c>
      <c r="N49" s="24">
        <v>2</v>
      </c>
    </row>
    <row r="50" spans="2:14" s="19" customFormat="1" x14ac:dyDescent="0.3">
      <c r="B50" s="103"/>
      <c r="C50" s="104"/>
      <c r="D50" s="22" t="s">
        <v>278</v>
      </c>
      <c r="E50" s="23" t="s">
        <v>279</v>
      </c>
      <c r="F50" s="25">
        <f>IFERROR(HLOOKUP(E50,I50:N51,2,FALSE),)+F46</f>
        <v>4.976</v>
      </c>
      <c r="G50" s="26">
        <f>F50/8</f>
        <v>0.622</v>
      </c>
      <c r="H50" s="17"/>
      <c r="I50" s="24" t="s">
        <v>78</v>
      </c>
      <c r="J50" s="24" t="s">
        <v>280</v>
      </c>
      <c r="K50" s="24"/>
      <c r="L50" s="24"/>
      <c r="M50" s="24"/>
      <c r="N50" s="24"/>
    </row>
    <row r="51" spans="2:14" s="19" customFormat="1" x14ac:dyDescent="0.3">
      <c r="B51" s="103"/>
      <c r="C51" s="87"/>
      <c r="D51" s="22"/>
      <c r="E51" s="23"/>
      <c r="F51" s="25"/>
      <c r="G51" s="22"/>
      <c r="H51" s="17"/>
      <c r="I51" s="24">
        <v>0</v>
      </c>
      <c r="J51" s="24">
        <v>4</v>
      </c>
      <c r="K51" s="24"/>
      <c r="L51" s="24"/>
      <c r="M51" s="24"/>
      <c r="N51" s="24"/>
    </row>
    <row r="52" spans="2:14" s="19" customFormat="1" x14ac:dyDescent="0.3">
      <c r="B52" s="103"/>
      <c r="C52" s="86" t="s">
        <v>120</v>
      </c>
      <c r="D52" s="22" t="s">
        <v>121</v>
      </c>
      <c r="E52" s="23" t="s">
        <v>271</v>
      </c>
      <c r="F52" s="25">
        <f>IFERROR(HLOOKUP(E52,I52:N53,2,FALSE),)</f>
        <v>0.1</v>
      </c>
      <c r="G52" s="26">
        <f>F52/8</f>
        <v>1.2500000000000001E-2</v>
      </c>
      <c r="H52" s="17"/>
      <c r="I52" s="24" t="s">
        <v>78</v>
      </c>
      <c r="J52" s="24" t="s">
        <v>272</v>
      </c>
      <c r="K52" s="24" t="s">
        <v>101</v>
      </c>
      <c r="L52" s="24" t="s">
        <v>100</v>
      </c>
      <c r="M52" s="24" t="s">
        <v>275</v>
      </c>
      <c r="N52" s="24" t="s">
        <v>274</v>
      </c>
    </row>
    <row r="53" spans="2:14" s="19" customFormat="1" x14ac:dyDescent="0.3">
      <c r="B53" s="103"/>
      <c r="C53" s="104"/>
      <c r="D53" s="22"/>
      <c r="E53" s="23"/>
      <c r="F53" s="25"/>
      <c r="G53" s="22"/>
      <c r="H53" s="17"/>
      <c r="I53" s="24">
        <v>0</v>
      </c>
      <c r="J53" s="24">
        <v>0.1</v>
      </c>
      <c r="K53" s="24">
        <v>0.1</v>
      </c>
      <c r="L53" s="24">
        <v>0.1</v>
      </c>
      <c r="M53" s="24">
        <v>0.1</v>
      </c>
      <c r="N53" s="24">
        <v>1</v>
      </c>
    </row>
    <row r="54" spans="2:14" s="19" customFormat="1" x14ac:dyDescent="0.3">
      <c r="B54" s="103"/>
      <c r="C54" s="104"/>
      <c r="D54" s="22" t="s">
        <v>122</v>
      </c>
      <c r="E54" s="23"/>
      <c r="F54" s="25">
        <f>IFERROR(HLOOKUP(E54,I54:N55,2,FALSE),)</f>
        <v>0</v>
      </c>
      <c r="G54" s="26">
        <f>F54/8</f>
        <v>0</v>
      </c>
      <c r="H54" s="17"/>
      <c r="I54" s="24" t="s">
        <v>78</v>
      </c>
      <c r="J54" s="24" t="s">
        <v>123</v>
      </c>
      <c r="K54" s="24" t="s">
        <v>124</v>
      </c>
      <c r="L54" s="24" t="s">
        <v>125</v>
      </c>
      <c r="M54" s="24"/>
      <c r="N54" s="24"/>
    </row>
    <row r="55" spans="2:14" s="19" customFormat="1" x14ac:dyDescent="0.3">
      <c r="B55" s="103"/>
      <c r="C55" s="87"/>
      <c r="D55" s="22"/>
      <c r="E55" s="23"/>
      <c r="F55" s="25"/>
      <c r="G55" s="22"/>
      <c r="H55" s="17"/>
      <c r="I55" s="24">
        <v>0</v>
      </c>
      <c r="J55" s="24">
        <v>0.1</v>
      </c>
      <c r="K55" s="24">
        <v>0.1</v>
      </c>
      <c r="L55" s="24">
        <v>0.1</v>
      </c>
      <c r="M55" s="24"/>
      <c r="N55" s="24"/>
    </row>
    <row r="56" spans="2:14" s="19" customFormat="1" x14ac:dyDescent="0.3">
      <c r="B56" s="103"/>
      <c r="C56" s="84" t="s">
        <v>8</v>
      </c>
      <c r="D56" s="22" t="s">
        <v>126</v>
      </c>
      <c r="E56" s="23" t="s">
        <v>76</v>
      </c>
      <c r="F56" s="25">
        <f>IFERROR(HLOOKUP(E56,I56:N57,2,FALSE),)*F9</f>
        <v>0.124</v>
      </c>
      <c r="G56" s="26">
        <f>F56/8</f>
        <v>1.55E-2</v>
      </c>
      <c r="H56" s="17"/>
      <c r="I56" s="24" t="s">
        <v>78</v>
      </c>
      <c r="J56" s="24" t="s">
        <v>77</v>
      </c>
      <c r="K56" s="24" t="s">
        <v>101</v>
      </c>
      <c r="L56" s="24" t="s">
        <v>100</v>
      </c>
      <c r="M56" s="24" t="s">
        <v>275</v>
      </c>
      <c r="N56" s="24" t="s">
        <v>276</v>
      </c>
    </row>
    <row r="57" spans="2:14" s="19" customFormat="1" x14ac:dyDescent="0.3">
      <c r="B57" s="103"/>
      <c r="C57" s="84"/>
      <c r="D57" s="22"/>
      <c r="E57" s="23"/>
      <c r="F57" s="25"/>
      <c r="G57" s="22"/>
      <c r="H57" s="17"/>
      <c r="I57" s="24">
        <v>0</v>
      </c>
      <c r="J57" s="24">
        <v>0.1</v>
      </c>
      <c r="K57" s="24">
        <v>0.1</v>
      </c>
      <c r="L57" s="24">
        <v>0.2</v>
      </c>
      <c r="M57" s="24">
        <v>0.2</v>
      </c>
      <c r="N57" s="24">
        <v>0.2</v>
      </c>
    </row>
    <row r="58" spans="2:14" s="19" customFormat="1" x14ac:dyDescent="0.3">
      <c r="B58" s="92" t="s">
        <v>127</v>
      </c>
      <c r="C58" s="86" t="s">
        <v>128</v>
      </c>
      <c r="D58" s="22" t="s">
        <v>129</v>
      </c>
      <c r="E58" s="23" t="s">
        <v>130</v>
      </c>
      <c r="F58" s="25">
        <f>IFERROR(HLOOKUP(E58,I58:N59,2,FALSE),)*F31</f>
        <v>2.44</v>
      </c>
      <c r="G58" s="26">
        <f>F58/8</f>
        <v>0.30499999999999999</v>
      </c>
      <c r="H58" s="17"/>
      <c r="I58" s="24" t="s">
        <v>78</v>
      </c>
      <c r="J58" s="24" t="s">
        <v>277</v>
      </c>
      <c r="K58" s="24" t="s">
        <v>131</v>
      </c>
      <c r="L58" s="24" t="s">
        <v>133</v>
      </c>
      <c r="M58" s="24" t="s">
        <v>132</v>
      </c>
      <c r="N58" s="24"/>
    </row>
    <row r="59" spans="2:14" s="19" customFormat="1" x14ac:dyDescent="0.3">
      <c r="B59" s="101"/>
      <c r="C59" s="87"/>
      <c r="D59" s="22"/>
      <c r="E59" s="23"/>
      <c r="F59" s="25"/>
      <c r="G59" s="22"/>
      <c r="H59" s="17"/>
      <c r="I59" s="24">
        <v>0</v>
      </c>
      <c r="J59" s="24">
        <v>1</v>
      </c>
      <c r="K59" s="24">
        <v>2</v>
      </c>
      <c r="L59" s="24">
        <v>3</v>
      </c>
      <c r="M59" s="24">
        <v>4</v>
      </c>
      <c r="N59" s="24"/>
    </row>
    <row r="60" spans="2:14" s="19" customFormat="1" x14ac:dyDescent="0.3">
      <c r="B60" s="101"/>
      <c r="C60" s="86" t="s">
        <v>134</v>
      </c>
      <c r="D60" s="22" t="s">
        <v>135</v>
      </c>
      <c r="E60" s="23" t="s">
        <v>136</v>
      </c>
      <c r="F60" s="25">
        <f>IFERROR(HLOOKUP(E60,I60:N61,2,FALSE),)</f>
        <v>4</v>
      </c>
      <c r="G60" s="26">
        <f>F60/8</f>
        <v>0.5</v>
      </c>
      <c r="H60" s="17"/>
      <c r="I60" s="24" t="s">
        <v>78</v>
      </c>
      <c r="J60" s="24" t="s">
        <v>137</v>
      </c>
      <c r="K60" s="24" t="s">
        <v>138</v>
      </c>
      <c r="L60" s="24" t="s">
        <v>139</v>
      </c>
      <c r="M60" s="24"/>
      <c r="N60" s="24"/>
    </row>
    <row r="61" spans="2:14" s="19" customFormat="1" x14ac:dyDescent="0.3">
      <c r="B61" s="93"/>
      <c r="C61" s="102"/>
      <c r="D61" s="22"/>
      <c r="E61" s="23"/>
      <c r="F61" s="25"/>
      <c r="G61" s="22"/>
      <c r="H61" s="17"/>
      <c r="I61" s="24">
        <v>0</v>
      </c>
      <c r="J61" s="24">
        <v>4</v>
      </c>
      <c r="K61" s="24">
        <v>8</v>
      </c>
      <c r="L61" s="24">
        <v>16</v>
      </c>
      <c r="M61" s="24"/>
      <c r="N61" s="24"/>
    </row>
    <row r="62" spans="2:14" s="19" customFormat="1" x14ac:dyDescent="0.3">
      <c r="B62" s="92" t="s">
        <v>140</v>
      </c>
      <c r="C62" s="86" t="s">
        <v>141</v>
      </c>
      <c r="D62" s="21" t="s">
        <v>142</v>
      </c>
      <c r="E62" s="23" t="s">
        <v>143</v>
      </c>
      <c r="F62" s="25">
        <f>IFERROR(HLOOKUP(E62,I62:N63,2,FALSE),)</f>
        <v>8</v>
      </c>
      <c r="G62" s="26">
        <f>F62/8</f>
        <v>1</v>
      </c>
      <c r="H62" s="17"/>
      <c r="I62" s="24" t="s">
        <v>78</v>
      </c>
      <c r="J62" s="24" t="s">
        <v>144</v>
      </c>
      <c r="K62" s="24"/>
      <c r="L62" s="24"/>
      <c r="M62" s="24"/>
      <c r="N62" s="24"/>
    </row>
    <row r="63" spans="2:14" s="19" customFormat="1" x14ac:dyDescent="0.3">
      <c r="B63" s="101"/>
      <c r="C63" s="102"/>
      <c r="D63" s="21"/>
      <c r="E63" s="23"/>
      <c r="F63" s="27"/>
      <c r="G63" s="21"/>
      <c r="H63" s="17"/>
      <c r="I63" s="24">
        <v>0</v>
      </c>
      <c r="J63" s="24">
        <v>8</v>
      </c>
      <c r="K63" s="24"/>
      <c r="L63" s="24"/>
      <c r="M63" s="24"/>
      <c r="N63" s="24"/>
    </row>
    <row r="64" spans="2:14" s="19" customFormat="1" x14ac:dyDescent="0.3">
      <c r="B64" s="101"/>
      <c r="C64" s="86" t="s">
        <v>145</v>
      </c>
      <c r="D64" s="22" t="s">
        <v>146</v>
      </c>
      <c r="E64" s="23" t="s">
        <v>147</v>
      </c>
      <c r="F64" s="25">
        <f>IFERROR(HLOOKUP(E64,I64:N65,2,FALSE),)*F31*F9</f>
        <v>24.204799999999999</v>
      </c>
      <c r="G64" s="26">
        <f>F64/8</f>
        <v>3.0255999999999998</v>
      </c>
      <c r="H64" s="17"/>
      <c r="I64" s="24" t="s">
        <v>78</v>
      </c>
      <c r="J64" s="24" t="s">
        <v>148</v>
      </c>
      <c r="K64" s="24" t="s">
        <v>149</v>
      </c>
      <c r="L64" s="24" t="s">
        <v>150</v>
      </c>
      <c r="M64" s="24" t="s">
        <v>151</v>
      </c>
      <c r="N64" s="24" t="s">
        <v>152</v>
      </c>
    </row>
    <row r="65" spans="2:14" s="19" customFormat="1" x14ac:dyDescent="0.3">
      <c r="B65" s="93"/>
      <c r="C65" s="102"/>
      <c r="D65" s="22"/>
      <c r="E65" s="23"/>
      <c r="F65" s="25"/>
      <c r="G65" s="22"/>
      <c r="H65" s="17"/>
      <c r="I65" s="24">
        <v>0</v>
      </c>
      <c r="J65" s="24">
        <v>16</v>
      </c>
      <c r="K65" s="24">
        <v>16</v>
      </c>
      <c r="L65" s="24">
        <v>24</v>
      </c>
      <c r="M65" s="24">
        <v>40</v>
      </c>
      <c r="N65" s="24">
        <v>52</v>
      </c>
    </row>
    <row r="66" spans="2:14" s="19" customFormat="1" x14ac:dyDescent="0.3">
      <c r="B66" s="92" t="s">
        <v>69</v>
      </c>
      <c r="C66" s="86" t="s">
        <v>153</v>
      </c>
      <c r="D66" s="22" t="s">
        <v>154</v>
      </c>
      <c r="E66" s="23" t="s">
        <v>143</v>
      </c>
      <c r="F66" s="25">
        <f>IFERROR(HLOOKUP(E66,I66:N67,2,FALSE),)</f>
        <v>2</v>
      </c>
      <c r="G66" s="26">
        <f>F66/8</f>
        <v>0.25</v>
      </c>
      <c r="H66" s="17"/>
      <c r="I66" s="24" t="s">
        <v>78</v>
      </c>
      <c r="J66" s="24" t="s">
        <v>144</v>
      </c>
      <c r="K66" s="24"/>
      <c r="L66" s="24"/>
      <c r="M66" s="24"/>
      <c r="N66" s="24"/>
    </row>
    <row r="67" spans="2:14" s="19" customFormat="1" x14ac:dyDescent="0.3">
      <c r="B67" s="101"/>
      <c r="C67" s="102"/>
      <c r="D67" s="22"/>
      <c r="E67" s="23"/>
      <c r="F67" s="25"/>
      <c r="G67" s="22"/>
      <c r="H67" s="17"/>
      <c r="I67" s="24">
        <v>0</v>
      </c>
      <c r="J67" s="24">
        <v>2</v>
      </c>
      <c r="K67" s="24"/>
      <c r="L67" s="24"/>
      <c r="M67" s="24"/>
      <c r="N67" s="24"/>
    </row>
    <row r="68" spans="2:14" s="19" customFormat="1" x14ac:dyDescent="0.3">
      <c r="B68" s="101"/>
      <c r="C68" s="86" t="s">
        <v>155</v>
      </c>
      <c r="D68" s="22" t="s">
        <v>156</v>
      </c>
      <c r="E68" s="23" t="s">
        <v>147</v>
      </c>
      <c r="F68" s="25">
        <f>IFERROR(HLOOKUP(E68,I68:N69,2,FALSE),)*F31*F9</f>
        <v>36.307200000000002</v>
      </c>
      <c r="G68" s="26">
        <f>F68/8</f>
        <v>4.5384000000000002</v>
      </c>
      <c r="H68" s="17"/>
      <c r="I68" s="24" t="s">
        <v>78</v>
      </c>
      <c r="J68" s="24" t="s">
        <v>148</v>
      </c>
      <c r="K68" s="24" t="s">
        <v>149</v>
      </c>
      <c r="L68" s="24" t="s">
        <v>150</v>
      </c>
      <c r="M68" s="24" t="s">
        <v>151</v>
      </c>
      <c r="N68" s="24" t="s">
        <v>152</v>
      </c>
    </row>
    <row r="69" spans="2:14" s="19" customFormat="1" x14ac:dyDescent="0.3">
      <c r="B69" s="93"/>
      <c r="C69" s="102"/>
      <c r="D69" s="22"/>
      <c r="E69" s="23"/>
      <c r="F69" s="25"/>
      <c r="G69" s="22"/>
      <c r="H69" s="17"/>
      <c r="I69" s="24">
        <v>0</v>
      </c>
      <c r="J69" s="24">
        <v>24</v>
      </c>
      <c r="K69" s="24">
        <v>24</v>
      </c>
      <c r="L69" s="24">
        <v>40</v>
      </c>
      <c r="M69" s="24">
        <v>80</v>
      </c>
      <c r="N69" s="24">
        <v>120</v>
      </c>
    </row>
    <row r="70" spans="2:14" s="19" customFormat="1" x14ac:dyDescent="0.3">
      <c r="B70" s="103" t="s">
        <v>157</v>
      </c>
      <c r="C70" s="84" t="s">
        <v>158</v>
      </c>
      <c r="D70" s="22" t="s">
        <v>159</v>
      </c>
      <c r="E70" s="23" t="s">
        <v>143</v>
      </c>
      <c r="F70" s="25">
        <f>IFERROR(HLOOKUP(E70,I70:N71,2,FALSE),)</f>
        <v>4</v>
      </c>
      <c r="G70" s="26">
        <f>F70/8</f>
        <v>0.5</v>
      </c>
      <c r="H70" s="17"/>
      <c r="I70" s="24" t="s">
        <v>78</v>
      </c>
      <c r="J70" s="24" t="s">
        <v>144</v>
      </c>
      <c r="K70" s="24"/>
      <c r="L70" s="24"/>
      <c r="M70" s="24"/>
      <c r="N70" s="24"/>
    </row>
    <row r="71" spans="2:14" s="19" customFormat="1" x14ac:dyDescent="0.3">
      <c r="B71" s="103"/>
      <c r="C71" s="85"/>
      <c r="D71" s="22"/>
      <c r="E71" s="23"/>
      <c r="F71" s="25"/>
      <c r="G71" s="22"/>
      <c r="H71" s="17"/>
      <c r="I71" s="24">
        <v>0</v>
      </c>
      <c r="J71" s="24">
        <v>4</v>
      </c>
      <c r="K71" s="24"/>
      <c r="L71" s="24"/>
      <c r="M71" s="24"/>
      <c r="N71" s="24"/>
    </row>
    <row r="72" spans="2:14" s="19" customFormat="1" x14ac:dyDescent="0.3">
      <c r="B72" s="103"/>
      <c r="C72" s="84" t="s">
        <v>160</v>
      </c>
      <c r="D72" s="22" t="s">
        <v>161</v>
      </c>
      <c r="E72" s="23" t="s">
        <v>143</v>
      </c>
      <c r="F72" s="25">
        <f>IFERROR(HLOOKUP(E72,I72:N73,2,FALSE),)</f>
        <v>2</v>
      </c>
      <c r="G72" s="26">
        <f>F72/8</f>
        <v>0.25</v>
      </c>
      <c r="H72" s="17"/>
      <c r="I72" s="24" t="s">
        <v>78</v>
      </c>
      <c r="J72" s="24" t="s">
        <v>144</v>
      </c>
      <c r="K72" s="24"/>
      <c r="L72" s="24"/>
      <c r="M72" s="24"/>
      <c r="N72" s="24"/>
    </row>
    <row r="73" spans="2:14" s="19" customFormat="1" x14ac:dyDescent="0.3">
      <c r="B73" s="103"/>
      <c r="C73" s="85"/>
      <c r="D73" s="22"/>
      <c r="E73" s="23"/>
      <c r="F73" s="25"/>
      <c r="G73" s="22"/>
      <c r="H73" s="17"/>
      <c r="I73" s="24">
        <v>0</v>
      </c>
      <c r="J73" s="24">
        <v>2</v>
      </c>
      <c r="K73" s="24"/>
      <c r="L73" s="24"/>
      <c r="M73" s="24"/>
      <c r="N73" s="24"/>
    </row>
    <row r="74" spans="2:14" s="19" customFormat="1" x14ac:dyDescent="0.3">
      <c r="B74" s="94" t="s">
        <v>162</v>
      </c>
      <c r="C74" s="94"/>
      <c r="D74" s="94"/>
      <c r="E74" s="94"/>
      <c r="F74" s="36">
        <f>SUM(F36,F38,F40,F42,F44,F46,F50,F52,F54,F56,F58,F60,F62,F64,F66,F68,F70,F72)</f>
        <v>90.623999999999995</v>
      </c>
      <c r="G74" s="37">
        <f>F74/8</f>
        <v>11.327999999999999</v>
      </c>
      <c r="H74" s="17"/>
    </row>
    <row r="76" spans="2:14" x14ac:dyDescent="0.3">
      <c r="B76" s="1" t="s">
        <v>163</v>
      </c>
    </row>
    <row r="77" spans="2:14" x14ac:dyDescent="0.3">
      <c r="B77" s="20" t="s">
        <v>81</v>
      </c>
      <c r="C77" s="20" t="s">
        <v>82</v>
      </c>
      <c r="D77" s="20" t="s">
        <v>15</v>
      </c>
      <c r="E77" s="20" t="s">
        <v>72</v>
      </c>
      <c r="F77" s="20" t="s">
        <v>83</v>
      </c>
      <c r="G77" s="20" t="s">
        <v>84</v>
      </c>
      <c r="I77" s="95" t="s">
        <v>74</v>
      </c>
      <c r="J77" s="96"/>
      <c r="K77" s="96"/>
      <c r="L77" s="96"/>
      <c r="M77" s="96"/>
      <c r="N77" s="97"/>
    </row>
    <row r="78" spans="2:14" x14ac:dyDescent="0.3">
      <c r="B78" s="98" t="s">
        <v>164</v>
      </c>
      <c r="C78" s="14" t="s">
        <v>165</v>
      </c>
      <c r="D78" s="14" t="s">
        <v>166</v>
      </c>
      <c r="E78" s="24" t="s">
        <v>167</v>
      </c>
      <c r="F78" s="25">
        <f>IFERROR(HLOOKUP(E78,I78:N79,2,FALSE),)</f>
        <v>1</v>
      </c>
      <c r="G78" s="26">
        <f>F78/8</f>
        <v>0.125</v>
      </c>
      <c r="I78" s="24" t="s">
        <v>79</v>
      </c>
      <c r="J78" s="24" t="s">
        <v>168</v>
      </c>
      <c r="K78" s="24" t="s">
        <v>169</v>
      </c>
      <c r="L78" s="24"/>
      <c r="M78" s="24"/>
      <c r="N78" s="24"/>
    </row>
    <row r="79" spans="2:14" x14ac:dyDescent="0.3">
      <c r="B79" s="99"/>
      <c r="C79" s="14"/>
      <c r="D79" s="14"/>
      <c r="E79" s="8"/>
      <c r="F79" s="38"/>
      <c r="G79" s="38"/>
      <c r="I79" s="24">
        <v>0</v>
      </c>
      <c r="J79" s="24">
        <v>1</v>
      </c>
      <c r="K79" s="24">
        <v>1.5</v>
      </c>
      <c r="L79" s="24"/>
      <c r="M79" s="24"/>
      <c r="N79" s="24"/>
    </row>
    <row r="80" spans="2:14" x14ac:dyDescent="0.3">
      <c r="B80" s="99"/>
      <c r="C80" s="14" t="s">
        <v>170</v>
      </c>
      <c r="D80" s="14" t="s">
        <v>171</v>
      </c>
      <c r="E80" s="8" t="s">
        <v>167</v>
      </c>
      <c r="F80" s="25">
        <f>IFERROR(HLOOKUP(E80,I80:N81,2,FALSE),)</f>
        <v>4</v>
      </c>
      <c r="G80" s="26">
        <f>F80/8</f>
        <v>0.5</v>
      </c>
      <c r="I80" s="24" t="s">
        <v>79</v>
      </c>
      <c r="J80" s="24" t="s">
        <v>168</v>
      </c>
      <c r="K80" s="24" t="s">
        <v>169</v>
      </c>
      <c r="L80" s="24"/>
      <c r="M80" s="24"/>
      <c r="N80" s="24"/>
    </row>
    <row r="81" spans="2:14" x14ac:dyDescent="0.3">
      <c r="B81" s="99"/>
      <c r="C81" s="14"/>
      <c r="D81" s="14"/>
      <c r="E81" s="8"/>
      <c r="F81" s="25"/>
      <c r="G81" s="26"/>
      <c r="I81" s="24">
        <v>0</v>
      </c>
      <c r="J81" s="24">
        <v>4</v>
      </c>
      <c r="K81" s="24">
        <f>J81*150%</f>
        <v>6</v>
      </c>
      <c r="L81" s="24"/>
      <c r="M81" s="24"/>
      <c r="N81" s="24"/>
    </row>
    <row r="82" spans="2:14" x14ac:dyDescent="0.3">
      <c r="B82" s="100"/>
      <c r="C82" s="14" t="s">
        <v>172</v>
      </c>
      <c r="D82" s="14" t="s">
        <v>172</v>
      </c>
      <c r="E82" s="8" t="s">
        <v>167</v>
      </c>
      <c r="F82" s="25">
        <f>IFERROR(HLOOKUP(E82,I82:N83,2,FALSE),)</f>
        <v>4</v>
      </c>
      <c r="G82" s="26">
        <f>F82/8</f>
        <v>0.5</v>
      </c>
      <c r="I82" s="24" t="s">
        <v>79</v>
      </c>
      <c r="J82" s="24" t="s">
        <v>168</v>
      </c>
      <c r="K82" s="24" t="s">
        <v>169</v>
      </c>
      <c r="L82" s="24"/>
      <c r="M82" s="24"/>
      <c r="N82" s="24"/>
    </row>
    <row r="83" spans="2:14" x14ac:dyDescent="0.3">
      <c r="B83" s="28"/>
      <c r="C83" s="14"/>
      <c r="D83" s="14"/>
      <c r="E83" s="8"/>
      <c r="F83" s="25"/>
      <c r="G83" s="26"/>
      <c r="I83" s="24">
        <v>0</v>
      </c>
      <c r="J83" s="24">
        <v>4</v>
      </c>
      <c r="K83" s="24">
        <f>J83*150%</f>
        <v>6</v>
      </c>
      <c r="L83" s="24"/>
      <c r="M83" s="24"/>
      <c r="N83" s="24"/>
    </row>
    <row r="84" spans="2:14" x14ac:dyDescent="0.3">
      <c r="B84" s="8" t="s">
        <v>173</v>
      </c>
      <c r="C84" s="14" t="s">
        <v>174</v>
      </c>
      <c r="D84" s="14" t="s">
        <v>175</v>
      </c>
      <c r="E84" s="8" t="s">
        <v>167</v>
      </c>
      <c r="F84" s="25">
        <f>IFERROR(HLOOKUP(E84,I84:N85,2,FALSE),)</f>
        <v>4</v>
      </c>
      <c r="G84" s="26">
        <f>F84/8</f>
        <v>0.5</v>
      </c>
      <c r="I84" s="24" t="s">
        <v>79</v>
      </c>
      <c r="J84" s="24" t="s">
        <v>168</v>
      </c>
      <c r="K84" s="24" t="s">
        <v>169</v>
      </c>
      <c r="L84" s="24"/>
      <c r="M84" s="24"/>
      <c r="N84" s="24"/>
    </row>
    <row r="85" spans="2:14" x14ac:dyDescent="0.3">
      <c r="B85" s="8"/>
      <c r="C85" s="14"/>
      <c r="D85" s="14"/>
      <c r="E85" s="8"/>
      <c r="F85" s="25"/>
      <c r="G85" s="26"/>
      <c r="I85" s="24">
        <v>0</v>
      </c>
      <c r="J85" s="24">
        <v>4</v>
      </c>
      <c r="K85" s="24">
        <f>J85*150%</f>
        <v>6</v>
      </c>
      <c r="L85" s="24"/>
      <c r="M85" s="24"/>
      <c r="N85" s="24"/>
    </row>
    <row r="86" spans="2:14" x14ac:dyDescent="0.3">
      <c r="B86" s="94" t="s">
        <v>162</v>
      </c>
      <c r="C86" s="94"/>
      <c r="D86" s="94"/>
      <c r="E86" s="94"/>
      <c r="F86" s="36">
        <f>SUM(F78,F80,F82,F84)</f>
        <v>13</v>
      </c>
      <c r="G86" s="37">
        <f>F86/8</f>
        <v>1.625</v>
      </c>
    </row>
  </sheetData>
  <mergeCells count="88">
    <mergeCell ref="E2:E5"/>
    <mergeCell ref="I8:N8"/>
    <mergeCell ref="C9:C10"/>
    <mergeCell ref="C31:C32"/>
    <mergeCell ref="I35:N35"/>
    <mergeCell ref="D9:D10"/>
    <mergeCell ref="E9:E10"/>
    <mergeCell ref="F9:F10"/>
    <mergeCell ref="G9:G10"/>
    <mergeCell ref="B36:B57"/>
    <mergeCell ref="C36:C39"/>
    <mergeCell ref="C40:C41"/>
    <mergeCell ref="C42:C45"/>
    <mergeCell ref="C46:C51"/>
    <mergeCell ref="C52:C55"/>
    <mergeCell ref="C56:C57"/>
    <mergeCell ref="B58:B61"/>
    <mergeCell ref="C58:C59"/>
    <mergeCell ref="C60:C61"/>
    <mergeCell ref="B62:B65"/>
    <mergeCell ref="C62:C63"/>
    <mergeCell ref="C64:C65"/>
    <mergeCell ref="B74:E74"/>
    <mergeCell ref="I77:N77"/>
    <mergeCell ref="B78:B82"/>
    <mergeCell ref="B86:E86"/>
    <mergeCell ref="C11:C12"/>
    <mergeCell ref="C13:C14"/>
    <mergeCell ref="D11:D12"/>
    <mergeCell ref="E11:E12"/>
    <mergeCell ref="F11:F12"/>
    <mergeCell ref="G11:G12"/>
    <mergeCell ref="B66:B69"/>
    <mergeCell ref="C66:C67"/>
    <mergeCell ref="C68:C69"/>
    <mergeCell ref="B70:B73"/>
    <mergeCell ref="C70:C71"/>
    <mergeCell ref="C72:C73"/>
    <mergeCell ref="E13:E14"/>
    <mergeCell ref="F13:F14"/>
    <mergeCell ref="G13:G14"/>
    <mergeCell ref="E31:E32"/>
    <mergeCell ref="F31:F32"/>
    <mergeCell ref="G31:G32"/>
    <mergeCell ref="G15:G16"/>
    <mergeCell ref="G17:G18"/>
    <mergeCell ref="F15:F16"/>
    <mergeCell ref="C17:C18"/>
    <mergeCell ref="D17:D18"/>
    <mergeCell ref="E17:E18"/>
    <mergeCell ref="F17:F18"/>
    <mergeCell ref="F19:F20"/>
    <mergeCell ref="G19:G20"/>
    <mergeCell ref="C27:C28"/>
    <mergeCell ref="D27:D28"/>
    <mergeCell ref="E27:E28"/>
    <mergeCell ref="F27:F28"/>
    <mergeCell ref="G27:G28"/>
    <mergeCell ref="F21:F22"/>
    <mergeCell ref="G21:G22"/>
    <mergeCell ref="C23:C24"/>
    <mergeCell ref="D23:D24"/>
    <mergeCell ref="E23:E24"/>
    <mergeCell ref="F23:F24"/>
    <mergeCell ref="G23:G24"/>
    <mergeCell ref="F25:F26"/>
    <mergeCell ref="G25:G26"/>
    <mergeCell ref="C29:C30"/>
    <mergeCell ref="D29:D30"/>
    <mergeCell ref="E29:E30"/>
    <mergeCell ref="F29:F30"/>
    <mergeCell ref="G29:G30"/>
    <mergeCell ref="B9:B16"/>
    <mergeCell ref="B17:B32"/>
    <mergeCell ref="C25:C26"/>
    <mergeCell ref="D25:D26"/>
    <mergeCell ref="E25:E26"/>
    <mergeCell ref="C21:C22"/>
    <mergeCell ref="D21:D22"/>
    <mergeCell ref="E21:E22"/>
    <mergeCell ref="C19:C20"/>
    <mergeCell ref="D19:D20"/>
    <mergeCell ref="E19:E20"/>
    <mergeCell ref="D13:D14"/>
    <mergeCell ref="D31:D32"/>
    <mergeCell ref="C15:C16"/>
    <mergeCell ref="D15:D16"/>
    <mergeCell ref="E15:E16"/>
  </mergeCells>
  <phoneticPr fontId="1" type="noConversion"/>
  <dataValidations count="19">
    <dataValidation type="list" allowBlank="1" showInputMessage="1" showErrorMessage="1" sqref="E78 E80:E85" xr:uid="{32286C29-6281-4E60-A70B-3C73EE2F6A33}">
      <formula1>$I$78:$K$78</formula1>
    </dataValidation>
    <dataValidation type="list" allowBlank="1" showInputMessage="1" showErrorMessage="1" sqref="E36" xr:uid="{F8E83704-9B7D-4329-8595-7373F5114094}">
      <formula1>$J$36:$N$36</formula1>
    </dataValidation>
    <dataValidation type="list" allowBlank="1" showInputMessage="1" showErrorMessage="1" sqref="E38" xr:uid="{CE5CEFF8-7C00-4E31-BE23-2E490590CD52}">
      <formula1>$J$38:$L$38</formula1>
    </dataValidation>
    <dataValidation type="list" allowBlank="1" showInputMessage="1" showErrorMessage="1" sqref="E40" xr:uid="{5416DC47-F07C-436F-957D-042992410EB0}">
      <formula1>$J$40:$N$40</formula1>
    </dataValidation>
    <dataValidation type="list" allowBlank="1" showInputMessage="1" showErrorMessage="1" sqref="E42" xr:uid="{13D95EF5-F33B-4902-AF44-5ED67627C644}">
      <formula1>$J$42:$N$42</formula1>
    </dataValidation>
    <dataValidation type="list" allowBlank="1" showInputMessage="1" showErrorMessage="1" sqref="E44" xr:uid="{36E84586-C018-4B7C-88DC-622494EE7CD4}">
      <formula1>$J$44</formula1>
    </dataValidation>
    <dataValidation type="list" allowBlank="1" showInputMessage="1" showErrorMessage="1" sqref="E46" xr:uid="{D53F021B-1652-4A2D-842D-13C33B8971E5}">
      <formula1>$J$46:$N$46</formula1>
    </dataValidation>
    <dataValidation type="list" allowBlank="1" showInputMessage="1" showErrorMessage="1" sqref="E50 E48" xr:uid="{012523BB-9E1E-4716-9BDA-B144543BC3AB}">
      <formula1>$J$50:$N$50</formula1>
    </dataValidation>
    <dataValidation type="list" allowBlank="1" showInputMessage="1" showErrorMessage="1" sqref="E52" xr:uid="{1447CE6B-4D26-40A3-9366-B37D663F8B00}">
      <formula1>$J$52:$N$52</formula1>
    </dataValidation>
    <dataValidation type="list" allowBlank="1" showInputMessage="1" showErrorMessage="1" sqref="E54" xr:uid="{383F8E5C-C886-4CFD-A356-C838524A0035}">
      <formula1>$J$54:$L$54</formula1>
    </dataValidation>
    <dataValidation type="list" allowBlank="1" showInputMessage="1" showErrorMessage="1" sqref="E56" xr:uid="{874024A4-2FBC-42C3-8E68-34D52CC47234}">
      <formula1>$J$56:$N$56</formula1>
    </dataValidation>
    <dataValidation type="list" allowBlank="1" showInputMessage="1" showErrorMessage="1" sqref="E58" xr:uid="{31A48F2F-3D27-4434-AB8D-B7048A2B5494}">
      <formula1>$J$58:$L$58</formula1>
    </dataValidation>
    <dataValidation type="list" allowBlank="1" showInputMessage="1" showErrorMessage="1" sqref="E60" xr:uid="{98BA5D23-8B5C-4675-AC84-D867BFABAE13}">
      <formula1>$J$60:$L$60</formula1>
    </dataValidation>
    <dataValidation type="list" allowBlank="1" showInputMessage="1" showErrorMessage="1" sqref="E62" xr:uid="{2EB9D4FB-0F1A-48D5-8E4A-3845BC787AFE}">
      <formula1>$J$62</formula1>
    </dataValidation>
    <dataValidation type="list" allowBlank="1" showInputMessage="1" showErrorMessage="1" sqref="E64" xr:uid="{14697450-1402-4A61-939C-11D869FD07CE}">
      <formula1>$J$64:$N$64</formula1>
    </dataValidation>
    <dataValidation type="list" allowBlank="1" showInputMessage="1" showErrorMessage="1" sqref="E66" xr:uid="{43FC85D8-5D55-47EF-9806-3E1DE3146DAF}">
      <formula1>$J$66</formula1>
    </dataValidation>
    <dataValidation type="list" allowBlank="1" showInputMessage="1" showErrorMessage="1" sqref="E68" xr:uid="{6AA3708C-FAFA-4FF7-AB95-2FECBABCA302}">
      <formula1>$J$68:$N$68</formula1>
    </dataValidation>
    <dataValidation type="list" allowBlank="1" showInputMessage="1" showErrorMessage="1" sqref="E70" xr:uid="{5893911F-9A1D-4460-B732-88BC3F94E43E}">
      <formula1>$J$70</formula1>
    </dataValidation>
    <dataValidation type="list" allowBlank="1" showInputMessage="1" showErrorMessage="1" sqref="E72" xr:uid="{4163A552-E89F-41F1-A23F-F58F36CD5CD7}">
      <formula1>$J$72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470EEDE-75BE-4B6C-AEDD-7F68A1443BDB}">
          <x14:formula1>
            <xm:f>Sheet3!$B$3:$B$8</xm:f>
          </x14:formula1>
          <xm:sqref>E9:E10</xm:sqref>
        </x14:dataValidation>
        <x14:dataValidation type="list" allowBlank="1" showInputMessage="1" showErrorMessage="1" xr:uid="{1A0F2461-9497-4A74-A656-7AB247C70881}">
          <x14:formula1>
            <xm:f>Sheet3!$C$3:$C$8</xm:f>
          </x14:formula1>
          <xm:sqref>E11:E12</xm:sqref>
        </x14:dataValidation>
        <x14:dataValidation type="list" allowBlank="1" showInputMessage="1" showErrorMessage="1" xr:uid="{D7864320-17D0-4C10-B6B1-6B042DF23E53}">
          <x14:formula1>
            <xm:f>Sheet3!$D$3:$D$8</xm:f>
          </x14:formula1>
          <xm:sqref>E13:E14</xm:sqref>
        </x14:dataValidation>
        <x14:dataValidation type="list" allowBlank="1" showInputMessage="1" showErrorMessage="1" xr:uid="{166520C1-B669-4743-9A2C-C10516766507}">
          <x14:formula1>
            <xm:f>Sheet3!$E$3:$E$8</xm:f>
          </x14:formula1>
          <xm:sqref>E15:E16</xm:sqref>
        </x14:dataValidation>
        <x14:dataValidation type="list" allowBlank="1" showInputMessage="1" showErrorMessage="1" xr:uid="{8EEE74DB-2D96-4F4E-90BF-52FBD31187E4}">
          <x14:formula1>
            <xm:f>Sheet3!$F$3:$F$8</xm:f>
          </x14:formula1>
          <xm:sqref>E17:E18</xm:sqref>
        </x14:dataValidation>
        <x14:dataValidation type="list" allowBlank="1" showInputMessage="1" showErrorMessage="1" xr:uid="{30009953-824D-4833-8FAC-D6CCCFA518FB}">
          <x14:formula1>
            <xm:f>Sheet3!$G$3:$G$8</xm:f>
          </x14:formula1>
          <xm:sqref>E19:E20</xm:sqref>
        </x14:dataValidation>
        <x14:dataValidation type="list" allowBlank="1" showInputMessage="1" showErrorMessage="1" xr:uid="{045AE03B-D5B2-4ECA-9D28-09BADB318920}">
          <x14:formula1>
            <xm:f>Sheet3!$H$3:$H$8</xm:f>
          </x14:formula1>
          <xm:sqref>E21:E22</xm:sqref>
        </x14:dataValidation>
        <x14:dataValidation type="list" allowBlank="1" showInputMessage="1" showErrorMessage="1" xr:uid="{E8950B5C-3BC5-4B8B-B59D-0C80B8836F05}">
          <x14:formula1>
            <xm:f>Sheet3!$I$3:$I$8</xm:f>
          </x14:formula1>
          <xm:sqref>E23:E24</xm:sqref>
        </x14:dataValidation>
        <x14:dataValidation type="list" allowBlank="1" showInputMessage="1" showErrorMessage="1" xr:uid="{DA947859-E5FD-4AC5-8328-4A099BA46BD1}">
          <x14:formula1>
            <xm:f>Sheet3!$J$3:$J$8</xm:f>
          </x14:formula1>
          <xm:sqref>E25:E26</xm:sqref>
        </x14:dataValidation>
        <x14:dataValidation type="list" allowBlank="1" showInputMessage="1" showErrorMessage="1" xr:uid="{018DF021-9010-427E-810F-603DA7DCE1C0}">
          <x14:formula1>
            <xm:f>Sheet3!$K$3:$K$8</xm:f>
          </x14:formula1>
          <xm:sqref>E27:E28</xm:sqref>
        </x14:dataValidation>
        <x14:dataValidation type="list" allowBlank="1" showInputMessage="1" showErrorMessage="1" xr:uid="{D46263F7-ADF3-4C08-93F2-195B6997E7B1}">
          <x14:formula1>
            <xm:f>Sheet3!$L$3:$L$8</xm:f>
          </x14:formula1>
          <xm:sqref>E29:E30</xm:sqref>
        </x14:dataValidation>
        <x14:dataValidation type="list" allowBlank="1" showInputMessage="1" showErrorMessage="1" xr:uid="{03A5A414-4241-4554-A769-5F9447584D16}">
          <x14:formula1>
            <xm:f>Sheet3!$M$3:$M$5</xm:f>
          </x14:formula1>
          <xm:sqref>E31:E32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8C0C-64F5-44CD-A52C-0A293C257F4E}">
  <dimension ref="B3:M8"/>
  <sheetViews>
    <sheetView workbookViewId="0">
      <selection activeCell="K11" sqref="K11"/>
    </sheetView>
  </sheetViews>
  <sheetFormatPr defaultRowHeight="16.5" x14ac:dyDescent="0.3"/>
  <cols>
    <col min="1" max="1" width="1.625" customWidth="1"/>
    <col min="2" max="2" width="17.25" bestFit="1" customWidth="1"/>
    <col min="3" max="3" width="18.5" bestFit="1" customWidth="1"/>
    <col min="4" max="5" width="10.25" bestFit="1" customWidth="1"/>
    <col min="6" max="6" width="22.25" bestFit="1" customWidth="1"/>
    <col min="7" max="7" width="20" bestFit="1" customWidth="1"/>
    <col min="8" max="8" width="32.375" bestFit="1" customWidth="1"/>
    <col min="9" max="9" width="41.875" bestFit="1" customWidth="1"/>
    <col min="10" max="10" width="9.375" bestFit="1" customWidth="1"/>
    <col min="11" max="11" width="8.5" bestFit="1" customWidth="1"/>
    <col min="12" max="12" width="13.875" bestFit="1" customWidth="1"/>
    <col min="13" max="13" width="17.875" bestFit="1" customWidth="1"/>
    <col min="17" max="17" width="17.25" bestFit="1" customWidth="1"/>
    <col min="18" max="18" width="25.125" bestFit="1" customWidth="1"/>
    <col min="19" max="19" width="32.875" bestFit="1" customWidth="1"/>
    <col min="20" max="20" width="32.375" bestFit="1" customWidth="1"/>
    <col min="21" max="21" width="26.125" bestFit="1" customWidth="1"/>
    <col min="22" max="22" width="41.875" bestFit="1" customWidth="1"/>
  </cols>
  <sheetData>
    <row r="3" spans="2:13" x14ac:dyDescent="0.3">
      <c r="B3" s="24" t="s">
        <v>176</v>
      </c>
      <c r="C3" s="24" t="s">
        <v>197</v>
      </c>
      <c r="D3" s="24" t="s">
        <v>79</v>
      </c>
      <c r="E3" s="24" t="s">
        <v>79</v>
      </c>
      <c r="F3" s="24" t="s">
        <v>79</v>
      </c>
      <c r="G3" s="24" t="s">
        <v>229</v>
      </c>
      <c r="H3" s="24" t="s">
        <v>237</v>
      </c>
      <c r="I3" s="24" t="s">
        <v>246</v>
      </c>
      <c r="J3" s="39" t="s">
        <v>249</v>
      </c>
      <c r="K3" s="39" t="s">
        <v>252</v>
      </c>
      <c r="L3" s="24" t="s">
        <v>261</v>
      </c>
      <c r="M3" s="24" t="s">
        <v>265</v>
      </c>
    </row>
    <row r="4" spans="2:13" x14ac:dyDescent="0.3">
      <c r="B4" s="24" t="s">
        <v>178</v>
      </c>
      <c r="C4" s="24" t="s">
        <v>192</v>
      </c>
      <c r="D4" s="24" t="s">
        <v>203</v>
      </c>
      <c r="E4" s="24" t="s">
        <v>207</v>
      </c>
      <c r="F4" s="24" t="s">
        <v>224</v>
      </c>
      <c r="G4" s="24" t="s">
        <v>231</v>
      </c>
      <c r="H4" s="24" t="s">
        <v>239</v>
      </c>
      <c r="I4" s="24" t="s">
        <v>241</v>
      </c>
      <c r="J4" s="39" t="s">
        <v>282</v>
      </c>
      <c r="K4" s="39" t="s">
        <v>253</v>
      </c>
      <c r="L4" s="24" t="s">
        <v>259</v>
      </c>
      <c r="M4" s="24" t="s">
        <v>264</v>
      </c>
    </row>
    <row r="5" spans="2:13" x14ac:dyDescent="0.3">
      <c r="B5" s="24" t="s">
        <v>179</v>
      </c>
      <c r="C5" s="24" t="s">
        <v>196</v>
      </c>
      <c r="D5" s="24" t="s">
        <v>202</v>
      </c>
      <c r="E5" s="24" t="s">
        <v>206</v>
      </c>
      <c r="F5" s="24" t="s">
        <v>225</v>
      </c>
      <c r="G5" s="24" t="s">
        <v>232</v>
      </c>
      <c r="H5" s="24" t="s">
        <v>247</v>
      </c>
      <c r="I5" s="24" t="s">
        <v>242</v>
      </c>
      <c r="J5" s="39" t="s">
        <v>283</v>
      </c>
      <c r="K5" s="39" t="s">
        <v>286</v>
      </c>
      <c r="L5" s="24" t="s">
        <v>257</v>
      </c>
      <c r="M5" s="24" t="s">
        <v>263</v>
      </c>
    </row>
    <row r="6" spans="2:13" x14ac:dyDescent="0.3">
      <c r="B6" s="24" t="s">
        <v>180</v>
      </c>
      <c r="C6" s="29" t="s">
        <v>194</v>
      </c>
      <c r="D6" s="24" t="s">
        <v>201</v>
      </c>
      <c r="E6" s="24" t="s">
        <v>201</v>
      </c>
      <c r="F6" s="24" t="s">
        <v>226</v>
      </c>
      <c r="G6" s="24" t="s">
        <v>234</v>
      </c>
      <c r="H6" s="24" t="s">
        <v>238</v>
      </c>
      <c r="I6" s="24" t="s">
        <v>243</v>
      </c>
      <c r="J6" s="39" t="s">
        <v>285</v>
      </c>
      <c r="K6" s="39" t="s">
        <v>287</v>
      </c>
      <c r="L6" s="24" t="s">
        <v>258</v>
      </c>
    </row>
    <row r="7" spans="2:13" x14ac:dyDescent="0.3">
      <c r="B7" s="24" t="s">
        <v>181</v>
      </c>
      <c r="C7" s="24" t="s">
        <v>193</v>
      </c>
      <c r="D7" s="24" t="s">
        <v>199</v>
      </c>
      <c r="E7" s="24" t="s">
        <v>205</v>
      </c>
      <c r="F7" s="24" t="s">
        <v>227</v>
      </c>
      <c r="G7" s="24" t="s">
        <v>233</v>
      </c>
      <c r="H7" s="24" t="s">
        <v>240</v>
      </c>
      <c r="I7" s="24" t="s">
        <v>244</v>
      </c>
      <c r="J7" s="39" t="s">
        <v>253</v>
      </c>
      <c r="K7" s="39" t="s">
        <v>288</v>
      </c>
      <c r="L7" s="24" t="s">
        <v>256</v>
      </c>
    </row>
    <row r="8" spans="2:13" x14ac:dyDescent="0.3">
      <c r="B8" s="24" t="s">
        <v>182</v>
      </c>
      <c r="C8" s="24" t="s">
        <v>190</v>
      </c>
      <c r="D8" s="24" t="s">
        <v>198</v>
      </c>
      <c r="E8" s="24" t="s">
        <v>204</v>
      </c>
      <c r="F8" s="24" t="s">
        <v>228</v>
      </c>
      <c r="G8" s="24" t="s">
        <v>235</v>
      </c>
      <c r="H8" s="24" t="s">
        <v>248</v>
      </c>
      <c r="I8" s="24" t="s">
        <v>245</v>
      </c>
      <c r="J8" s="39" t="s">
        <v>286</v>
      </c>
      <c r="K8" s="24" t="s">
        <v>289</v>
      </c>
      <c r="L8" s="24" t="s">
        <v>255</v>
      </c>
    </row>
  </sheetData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2023-07-24T08:19:14Z</dcterms:modified>
  <dcterms:created xsi:type="dcterms:W3CDTF">2006-09-16T00:00:00Z</dcterms:created>
</cp:coreProperties>
</file>